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9810" firstSheet="19" activeTab="20"/>
  </bookViews>
  <sheets>
    <sheet name="表皮" sheetId="1" r:id="rId1"/>
    <sheet name="目录" sheetId="2" r:id="rId2"/>
    <sheet name="18年预算收支执行" sheetId="3" r:id="rId3"/>
    <sheet name="18年收支明细（附3）" sheetId="4" r:id="rId4"/>
    <sheet name="18年经济支出（附4）" sheetId="5" r:id="rId5"/>
    <sheet name="18年政府基金（附5）" sheetId="6" r:id="rId6"/>
    <sheet name="19年预算收支执行（附6）" sheetId="7" r:id="rId7"/>
    <sheet name="19年经济分类（附7）" sheetId="8" r:id="rId8"/>
    <sheet name="19年政府基金（附8）" sheetId="9" r:id="rId9"/>
    <sheet name="19年转移支付（附9）" sheetId="10" r:id="rId10"/>
    <sheet name="社会基金（附10）" sheetId="11" r:id="rId11"/>
    <sheet name="国有资本预算（附11）" sheetId="12" r:id="rId12"/>
    <sheet name="政府举借债务（附12）" sheetId="13" r:id="rId13"/>
    <sheet name="部门经济（附13-1）" sheetId="14" r:id="rId14"/>
    <sheet name="部门经济（ 附13-2）" sheetId="15" r:id="rId15"/>
    <sheet name="部门经济（附13-3）" sheetId="16" r:id="rId16"/>
    <sheet name="部门经济（附13-4）" sheetId="17" r:id="rId17"/>
    <sheet name="部门经济（附13-5）" sheetId="18" r:id="rId18"/>
    <sheet name="部门经济（附13-6）" sheetId="19" r:id="rId19"/>
    <sheet name="部门经济（附13-7）" sheetId="20" r:id="rId20"/>
    <sheet name="政府经济（附14-1）" sheetId="21" r:id="rId21"/>
    <sheet name="政府经济（附14-2）" sheetId="22" r:id="rId22"/>
    <sheet name="政府经济（附14-3）" sheetId="23" r:id="rId23"/>
    <sheet name="政府经济（附14-4）" sheetId="24" r:id="rId24"/>
    <sheet name="三公经费预算（附15）" sheetId="25" r:id="rId25"/>
  </sheets>
  <externalReferences>
    <externalReference r:id="rId28"/>
    <externalReference r:id="rId29"/>
  </externalReferences>
  <definedNames>
    <definedName name="_xlnm.Print_Titles" localSheetId="14">'部门经济（ 附13-2）'!$A:$C,'部门经济（ 附13-2）'!$1:$36</definedName>
    <definedName name="_xlnm.Print_Titles" localSheetId="13">'部门经济（附13-1）'!$1:$5</definedName>
    <definedName name="_xlnm.Print_Titles" localSheetId="15">'部门经济（附13-3）'!$A:$C,'部门经济（附13-3）'!$2:$35</definedName>
    <definedName name="_xlnm.Print_Titles" localSheetId="16">'部门经济（附13-4）'!$A:$C,'部门经济（附13-4）'!$1:$41</definedName>
    <definedName name="_xlnm.Print_Titles" localSheetId="17">'部门经济（附13-5）'!$A:$C,'部门经济（附13-5）'!$1:$36</definedName>
    <definedName name="_xlnm.Print_Titles" localSheetId="18">'部门经济（附13-6）'!$A:$C,'部门经济（附13-6）'!$1:$36</definedName>
    <definedName name="_xlnm.Print_Titles" localSheetId="19">'部门经济（附13-7）'!$A:$C,'部门经济（附13-7）'!$1:$31</definedName>
  </definedNames>
  <calcPr fullCalcOnLoad="1"/>
</workbook>
</file>

<file path=xl/comments7.xml><?xml version="1.0" encoding="utf-8"?>
<comments xmlns="http://schemas.openxmlformats.org/spreadsheetml/2006/main">
  <authors>
    <author>李欢</author>
  </authors>
  <commentList>
    <comment ref="E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E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E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E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E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E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E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E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E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E2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E3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E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E3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E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E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E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E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E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E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E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E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E6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E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E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E6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E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E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E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E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E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E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E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E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E8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E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E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E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E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E1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E1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E1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E1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E1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E1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E1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E1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E1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E1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E1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E13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E1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E1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E1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E1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E1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E1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E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E1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E1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E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E1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E1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E2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E2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E2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E2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E2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E2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E24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E2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E2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E2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E2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E2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E2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E2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<sst xmlns="http://schemas.openxmlformats.org/spreadsheetml/2006/main" count="4881" uniqueCount="1655">
  <si>
    <t>内部资料，阅后收回</t>
  </si>
  <si>
    <t xml:space="preserve">   石楼县2018年财政预算执行情况及</t>
  </si>
  <si>
    <t xml:space="preserve">   2019年财政预算（草案）附件</t>
  </si>
  <si>
    <t xml:space="preserve">   石楼县人民政府</t>
  </si>
  <si>
    <t>目          录</t>
  </si>
  <si>
    <t>序  号</t>
  </si>
  <si>
    <t>项     目</t>
  </si>
  <si>
    <t>页  码</t>
  </si>
  <si>
    <t>一</t>
  </si>
  <si>
    <t xml:space="preserve">2019年石楼县部门预算（草案）定额标准 </t>
  </si>
  <si>
    <t>附件一</t>
  </si>
  <si>
    <t>二</t>
  </si>
  <si>
    <t>2018年石楼县一般公共预算收支执行总表</t>
  </si>
  <si>
    <t>附件二</t>
  </si>
  <si>
    <t>三</t>
  </si>
  <si>
    <t>2018年石楼县一般公共预算收支执行明细表</t>
  </si>
  <si>
    <t>附件三</t>
  </si>
  <si>
    <t>四</t>
  </si>
  <si>
    <t>2018年石楼县一般公共预算经济分类支出明细表</t>
  </si>
  <si>
    <t>附件四</t>
  </si>
  <si>
    <t>五</t>
  </si>
  <si>
    <t>2018年石楼县政府性基金预算执行收支表</t>
  </si>
  <si>
    <t>附件五</t>
  </si>
  <si>
    <t>六</t>
  </si>
  <si>
    <t>2019年石楼县一般公共预算收支安排平衡表</t>
  </si>
  <si>
    <t>附件六</t>
  </si>
  <si>
    <t>七</t>
  </si>
  <si>
    <t>2019年石楼县一般公共预算经济分类支出明表</t>
  </si>
  <si>
    <t>附件七</t>
  </si>
  <si>
    <t>八</t>
  </si>
  <si>
    <t>2019年石楼县政府性基金预算收支安排平衡表</t>
  </si>
  <si>
    <t>附件八</t>
  </si>
  <si>
    <t>九</t>
  </si>
  <si>
    <t>2019年一般公共预算税收还返和转移支付表</t>
  </si>
  <si>
    <t>附件九</t>
  </si>
  <si>
    <t>十</t>
  </si>
  <si>
    <t>2019年社会保障基金预算收支余情况表</t>
  </si>
  <si>
    <t>附件十</t>
  </si>
  <si>
    <t>十一</t>
  </si>
  <si>
    <t>2019年国有资本经营预算收支表</t>
  </si>
  <si>
    <t>附件十一</t>
  </si>
  <si>
    <t>十二</t>
  </si>
  <si>
    <t>2019年地方政府债务余额情况表</t>
  </si>
  <si>
    <t>附件十二</t>
  </si>
  <si>
    <t>十三</t>
  </si>
  <si>
    <t>2019年部门经济表（1-7）</t>
  </si>
  <si>
    <t>附件十三</t>
  </si>
  <si>
    <t>十四</t>
  </si>
  <si>
    <t>2019年政府经济表（1-4）</t>
  </si>
  <si>
    <t>附件十四</t>
  </si>
  <si>
    <t>十五</t>
  </si>
  <si>
    <t>2019年三公经费预算表</t>
  </si>
  <si>
    <t>附件十五</t>
  </si>
  <si>
    <t>录入05表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</si>
  <si>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</si>
  <si>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</si>
  <si>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</si>
  <si>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</si>
  <si>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</si>
  <si>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</si>
  <si>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</si>
  <si>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</si>
  <si>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</si>
  <si>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</si>
  <si>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</si>
  <si>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</si>
  <si>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</si>
  <si>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</si>
  <si>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</si>
  <si>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</si>
  <si>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</si>
  <si>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</si>
  <si>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</si>
  <si>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</si>
  <si>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</si>
  <si>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</si>
  <si>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</si>
  <si>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</si>
  <si>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</si>
  <si>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</si>
  <si>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</si>
  <si>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</si>
  <si>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</si>
  <si>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</si>
  <si>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</si>
  <si>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</si>
  <si>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</si>
  <si>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</si>
  <si>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</si>
  <si>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</si>
  <si>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</si>
  <si>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</si>
  <si>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</si>
  <si>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</si>
  <si>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</si>
  <si>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</si>
  <si>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</si>
  <si>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</si>
  <si>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</si>
  <si>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</si>
  <si>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</si>
  <si>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</si>
  <si>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</si>
  <si>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</si>
  <si>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</si>
  <si>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</si>
  <si>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</si>
  <si>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</si>
  <si>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</si>
  <si>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</si>
  <si>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</si>
  <si>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</si>
  <si>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</si>
  <si>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</si>
  <si>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</si>
  <si>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</si>
  <si>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</si>
  <si>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</si>
  <si>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</si>
  <si>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</si>
  <si>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</si>
  <si>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</si>
  <si>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</si>
  <si>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</si>
  <si>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</si>
  <si>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</si>
  <si>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</si>
  <si>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</si>
  <si>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</si>
  <si>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</si>
  <si>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</si>
  <si>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</si>
  <si>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</si>
  <si>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</si>
  <si>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</si>
  <si>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</si>
  <si>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</si>
  <si>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</si>
  <si>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</si>
  <si>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</si>
  <si>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</si>
  <si>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</si>
  <si>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</si>
  <si>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</si>
  <si>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</si>
  <si>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</si>
  <si>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</si>
  <si>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</si>
  <si>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</si>
  <si>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</si>
  <si>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</si>
  <si>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</si>
  <si>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</si>
  <si>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</si>
  <si>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</si>
  <si>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</si>
  <si>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</si>
  <si>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</si>
  <si>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</si>
  <si>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</si>
  <si>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</si>
  <si>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</si>
  <si>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</si>
  <si>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</si>
  <si>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</si>
  <si>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</si>
  <si>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</si>
  <si>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</si>
  <si>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</si>
  <si>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</si>
  <si>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</si>
  <si>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</si>
  <si>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</si>
  <si>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</si>
  <si>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</si>
  <si>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</si>
  <si>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</si>
  <si>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</si>
  <si>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</si>
  <si>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</si>
  <si>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</si>
  <si>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</si>
  <si>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</si>
  <si>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</si>
  <si>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</si>
  <si>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</si>
  <si>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</si>
  <si>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</si>
  <si>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</si>
  <si>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</si>
  <si>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</si>
  <si>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</si>
  <si>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</si>
  <si>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</si>
  <si>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</si>
  <si>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</si>
  <si>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</si>
  <si>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</si>
  <si>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</si>
  <si>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</si>
  <si>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</si>
  <si>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</si>
  <si>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</si>
  <si>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收入完成</t>
  </si>
  <si>
    <t>支出执行</t>
  </si>
  <si>
    <t>收  入  项  目</t>
  </si>
  <si>
    <t>完成数</t>
  </si>
  <si>
    <t>科目编码</t>
  </si>
  <si>
    <t>科目名称</t>
  </si>
  <si>
    <t>决算数</t>
  </si>
  <si>
    <t>一般公共预算收入合计</t>
  </si>
  <si>
    <t xml:space="preserve">    税收收入</t>
  </si>
  <si>
    <t>一般公共服务支出</t>
  </si>
  <si>
    <t>一、增值税</t>
  </si>
  <si>
    <t xml:space="preserve">  人大事务</t>
  </si>
  <si>
    <t>二、企业所得税</t>
  </si>
  <si>
    <t xml:space="preserve">    行政运行</t>
  </si>
  <si>
    <t>三、个人所得税</t>
  </si>
  <si>
    <t xml:space="preserve">  政协事务</t>
  </si>
  <si>
    <t>四、资源税</t>
  </si>
  <si>
    <t>其中：煤炭资源税</t>
  </si>
  <si>
    <t xml:space="preserve">  政府办公厅(室)及相关机构事务</t>
  </si>
  <si>
    <t>水资源税</t>
  </si>
  <si>
    <t>其他资源税</t>
  </si>
  <si>
    <t xml:space="preserve">    机关服务</t>
  </si>
  <si>
    <t>五、环境保护税</t>
  </si>
  <si>
    <t xml:space="preserve">    信访事务</t>
  </si>
  <si>
    <t>六、城市维护建设税</t>
  </si>
  <si>
    <t xml:space="preserve">    事业运行</t>
  </si>
  <si>
    <t>七、房产税</t>
  </si>
  <si>
    <t xml:space="preserve">  发展与改革事务</t>
  </si>
  <si>
    <t>八、印花税</t>
  </si>
  <si>
    <t>九、城镇土地使用税</t>
  </si>
  <si>
    <t xml:space="preserve">    经济体制改革研究</t>
  </si>
  <si>
    <t>十、土地增值税</t>
  </si>
  <si>
    <t xml:space="preserve">    物价管理</t>
  </si>
  <si>
    <t>十一、车船使用和牌照税</t>
  </si>
  <si>
    <t xml:space="preserve">    其他发展与改革事务支出</t>
  </si>
  <si>
    <t>十二、耕地占用税</t>
  </si>
  <si>
    <t xml:space="preserve">  统计信息事务</t>
  </si>
  <si>
    <t>十三、契税</t>
  </si>
  <si>
    <t>十四、环境保护税</t>
  </si>
  <si>
    <t xml:space="preserve">    专项普查活动</t>
  </si>
  <si>
    <t xml:space="preserve">      非税收入</t>
  </si>
  <si>
    <t xml:space="preserve">  财政事务</t>
  </si>
  <si>
    <t>一、专项收入</t>
  </si>
  <si>
    <t>二、行政性收费收入</t>
  </si>
  <si>
    <t xml:space="preserve">  税收事务</t>
  </si>
  <si>
    <t>三、罚没收入</t>
  </si>
  <si>
    <t>四、国有资本经营收入</t>
  </si>
  <si>
    <t xml:space="preserve">  审计事务</t>
  </si>
  <si>
    <t>五、国有资源（资产）有偿使用收入</t>
  </si>
  <si>
    <t>六、其他收入</t>
  </si>
  <si>
    <t xml:space="preserve">    一般行政管理事务</t>
  </si>
  <si>
    <t xml:space="preserve">  人力资源事务</t>
  </si>
  <si>
    <t xml:space="preserve">  纪检监察事务</t>
  </si>
  <si>
    <t xml:space="preserve">  商贸事务</t>
  </si>
  <si>
    <t xml:space="preserve">  工商行政管理事务</t>
  </si>
  <si>
    <t xml:space="preserve">  宗教事务</t>
  </si>
  <si>
    <t xml:space="preserve">  档案事务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</si>
  <si>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</si>
  <si>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</si>
  <si>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</si>
  <si>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</si>
  <si>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</si>
  <si>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</si>
  <si>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</si>
  <si>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</si>
  <si>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>国防支出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</si>
  <si>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</si>
  <si>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</si>
  <si>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</si>
  <si>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</si>
  <si>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</si>
  <si>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</si>
  <si>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</si>
  <si>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道路交通管理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</si>
  <si>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</si>
  <si>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</si>
  <si>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</si>
  <si>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</si>
  <si>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法律援助</t>
  </si>
  <si>
    <t xml:space="preserve">  国家保密</t>
  </si>
  <si>
    <t>教育支出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</si>
  <si>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</si>
  <si>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</si>
  <si>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</si>
  <si>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</si>
  <si>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</si>
  <si>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</si>
  <si>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</si>
  <si>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</si>
  <si>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</si>
  <si>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</si>
  <si>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其他成人教育支出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</si>
  <si>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</si>
  <si>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</si>
  <si>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</si>
  <si>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</si>
  <si>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</si>
  <si>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</si>
  <si>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</si>
  <si>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</si>
  <si>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</si>
  <si>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</si>
  <si>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应用研究</t>
  </si>
  <si>
    <t xml:space="preserve">    其他应用研究支出</t>
  </si>
  <si>
    <t xml:space="preserve">  科学技术普及</t>
  </si>
  <si>
    <t xml:space="preserve">    机构运行</t>
  </si>
  <si>
    <t xml:space="preserve">    其他科学技术普及支出</t>
  </si>
  <si>
    <t>文化体育与传媒支出</t>
  </si>
  <si>
    <t xml:space="preserve">  文化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</si>
  <si>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</si>
  <si>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</si>
  <si>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</si>
  <si>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</si>
  <si>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</si>
  <si>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体育场馆</t>
  </si>
  <si>
    <t xml:space="preserve">  新闻出版广播影视</t>
  </si>
  <si>
    <t xml:space="preserve">    新闻通讯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</si>
  <si>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</si>
  <si>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</si>
  <si>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</si>
  <si>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</si>
  <si>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</si>
  <si>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</si>
  <si>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就业管理事务</t>
  </si>
  <si>
    <t xml:space="preserve">    社会保险经办机构</t>
  </si>
  <si>
    <t xml:space="preserve">  民政管理事务</t>
  </si>
  <si>
    <t xml:space="preserve">    基层政权和社区建设</t>
  </si>
  <si>
    <t xml:space="preserve">  行政事业单位离退休</t>
  </si>
  <si>
    <t xml:space="preserve">    对机关事业单位基本养老保险基金的补助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</si>
  <si>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</si>
  <si>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</si>
  <si>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</si>
  <si>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</si>
  <si>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</si>
  <si>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</si>
  <si>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</si>
  <si>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</si>
  <si>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</si>
  <si>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</si>
  <si>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</si>
  <si>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</si>
  <si>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</si>
  <si>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</si>
  <si>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</si>
  <si>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</si>
  <si>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</si>
  <si>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</si>
  <si>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</si>
  <si>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</si>
  <si>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最低生活保障</t>
  </si>
  <si>
    <t xml:space="preserve">    农村最低生活保障金支出</t>
  </si>
  <si>
    <t xml:space="preserve">  特困人员救助供养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</si>
  <si>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</si>
  <si>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</si>
  <si>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</si>
  <si>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</si>
  <si>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</si>
  <si>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财政对工伤保险基金的补助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</si>
  <si>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</si>
  <si>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</si>
  <si>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</si>
  <si>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</si>
  <si>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</si>
  <si>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</si>
  <si>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</si>
  <si>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</si>
  <si>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</si>
  <si>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</si>
  <si>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</si>
  <si>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</si>
  <si>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</si>
  <si>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</si>
  <si>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</si>
  <si>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</si>
  <si>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</si>
  <si>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</si>
  <si>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</si>
  <si>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</si>
  <si>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</si>
  <si>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</si>
  <si>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</si>
  <si>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</si>
  <si>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其他计划生育事务支出</t>
  </si>
  <si>
    <t xml:space="preserve">  行政事业单位医疗</t>
  </si>
  <si>
    <t xml:space="preserve">    事业单位医疗</t>
  </si>
  <si>
    <t xml:space="preserve">  财政对基本医疗保险基金的补助</t>
  </si>
  <si>
    <t xml:space="preserve">    财政对新型农村合作医疗基金的补助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</si>
  <si>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</si>
  <si>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</si>
  <si>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</si>
  <si>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</si>
  <si>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</si>
  <si>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</si>
  <si>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</si>
  <si>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</si>
  <si>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</si>
  <si>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</si>
  <si>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</si>
  <si>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</si>
  <si>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</si>
  <si>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</si>
  <si>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</si>
  <si>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</si>
  <si>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</si>
  <si>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</si>
  <si>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社会保险补助</t>
  </si>
  <si>
    <t xml:space="preserve">  退耕还林</t>
  </si>
  <si>
    <t xml:space="preserve">    退耕现金</t>
  </si>
  <si>
    <t xml:space="preserve">    其他退耕还林支出</t>
  </si>
  <si>
    <t xml:space="preserve">  污染减排</t>
  </si>
  <si>
    <t xml:space="preserve">    减排专项支出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</si>
  <si>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</si>
  <si>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</si>
  <si>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</si>
  <si>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</si>
  <si>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</si>
  <si>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</si>
  <si>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</si>
  <si>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</si>
  <si>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</si>
  <si>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</si>
  <si>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</si>
  <si>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</si>
  <si>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</si>
  <si>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</si>
  <si>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</si>
  <si>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统计监测与信息服务</t>
  </si>
  <si>
    <t xml:space="preserve">    农业生产支持补贴</t>
  </si>
  <si>
    <t xml:space="preserve">    农业组织化与产业化经营</t>
  </si>
  <si>
    <t xml:space="preserve">    农村道路建设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</si>
  <si>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</si>
  <si>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</si>
  <si>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</si>
  <si>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</si>
  <si>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森林生态效益补偿</t>
  </si>
  <si>
    <t xml:space="preserve">    林业自然保护区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</si>
  <si>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</si>
  <si>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</si>
  <si>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</si>
  <si>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</si>
  <si>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</si>
  <si>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</si>
  <si>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</si>
  <si>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抗旱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</si>
  <si>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</si>
  <si>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</si>
  <si>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</si>
  <si>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</si>
  <si>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</si>
  <si>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</si>
  <si>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</si>
  <si>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</si>
  <si>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</si>
  <si>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</si>
  <si>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</si>
  <si>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</si>
  <si>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</si>
  <si>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</si>
  <si>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</si>
  <si>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</si>
  <si>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</si>
  <si>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</si>
  <si>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</si>
  <si>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</si>
  <si>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</si>
  <si>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对出租车的补贴</t>
  </si>
  <si>
    <t>资源勘探信息等支出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</si>
  <si>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</si>
  <si>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</si>
  <si>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</si>
  <si>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</si>
  <si>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</si>
  <si>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</si>
  <si>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</si>
  <si>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</si>
  <si>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旅游行业业务管理</t>
  </si>
  <si>
    <t xml:space="preserve">  涉外发展服务支出</t>
  </si>
  <si>
    <t xml:space="preserve">    其他涉外发展服务支出</t>
  </si>
  <si>
    <t>国土海洋气象等支出</t>
  </si>
  <si>
    <t xml:space="preserve">  国土资源事务</t>
  </si>
  <si>
    <t xml:space="preserve">    土地资源调查</t>
  </si>
  <si>
    <t xml:space="preserve">    地质灾害防治</t>
  </si>
  <si>
    <t xml:space="preserve">    其他国土资源事务支出</t>
  </si>
  <si>
    <t xml:space="preserve">  气象事务</t>
  </si>
  <si>
    <t xml:space="preserve">    气象事业机构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</si>
  <si>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</si>
  <si>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</si>
  <si>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</si>
  <si>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</si>
  <si>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</si>
  <si>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</si>
  <si>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</si>
  <si>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</si>
  <si>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</si>
  <si>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</si>
  <si>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</si>
  <si>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粮油物资储备支出</t>
  </si>
  <si>
    <t xml:space="preserve">  粮油事务</t>
  </si>
  <si>
    <t xml:space="preserve">    其他粮油事务支出</t>
  </si>
  <si>
    <t xml:space="preserve">  粮油储备</t>
  </si>
  <si>
    <t xml:space="preserve">    储备粮油补贴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</si>
  <si>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</si>
  <si>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</si>
  <si>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</si>
  <si>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</si>
  <si>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/>
  </si>
  <si>
    <t>单位:万元</t>
  </si>
  <si>
    <t>金额</t>
  </si>
  <si>
    <t>其中基本支出</t>
  </si>
  <si>
    <t>一般公共预算经济分类支出合计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</si>
  <si>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</si>
  <si>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</si>
  <si>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</si>
  <si>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</si>
  <si>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</si>
  <si>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</si>
  <si>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</si>
  <si>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</si>
  <si>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</si>
  <si>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</si>
  <si>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</si>
  <si>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</si>
  <si>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</si>
  <si>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</si>
  <si>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</si>
  <si>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</si>
  <si>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</si>
  <si>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</si>
  <si>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</si>
  <si>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</si>
  <si>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</si>
  <si>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</si>
  <si>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</si>
  <si>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</si>
  <si>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</si>
  <si>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</si>
  <si>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</si>
  <si>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</si>
  <si>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</si>
  <si>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</si>
  <si>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</si>
  <si>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</si>
  <si>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</si>
  <si>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</si>
  <si>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</si>
  <si>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</si>
  <si>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</si>
  <si>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</si>
  <si>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</si>
  <si>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</si>
  <si>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</si>
  <si>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</si>
  <si>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</si>
  <si>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</si>
  <si>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</si>
  <si>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</si>
  <si>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</si>
  <si>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</si>
  <si>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</si>
  <si>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</si>
  <si>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</si>
  <si>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</si>
  <si>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</si>
  <si>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</si>
  <si>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</si>
  <si>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</si>
  <si>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</si>
  <si>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</si>
  <si>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</si>
  <si>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</si>
  <si>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</si>
  <si>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</si>
  <si>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</si>
  <si>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</si>
  <si>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</si>
  <si>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</si>
  <si>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</si>
  <si>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</si>
  <si>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</si>
  <si>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</si>
  <si>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</si>
  <si>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</si>
  <si>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</si>
  <si>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</si>
  <si>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</si>
  <si>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</si>
  <si>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</si>
  <si>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</si>
  <si>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</si>
  <si>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</si>
  <si>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</si>
  <si>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</si>
  <si>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</si>
  <si>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</si>
  <si>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</si>
  <si>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</si>
  <si>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</si>
  <si>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</si>
  <si>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</si>
  <si>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</si>
  <si>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</si>
  <si>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</si>
  <si>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</si>
  <si>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</si>
  <si>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</si>
  <si>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</si>
  <si>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</si>
  <si>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</si>
  <si>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</si>
  <si>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</si>
  <si>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</si>
  <si>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</si>
  <si>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</si>
  <si>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</si>
  <si>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</si>
  <si>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</si>
  <si>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</si>
  <si>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</si>
  <si>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</si>
  <si>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</si>
  <si>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</si>
  <si>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>599</t>
  </si>
  <si>
    <t xml:space="preserve">  其他支出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</si>
  <si>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</si>
  <si>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</si>
  <si>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</si>
  <si>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</si>
  <si>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</si>
  <si>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</si>
  <si>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</si>
  <si>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</si>
  <si>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</si>
  <si>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</si>
  <si>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</si>
  <si>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</si>
  <si>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</si>
  <si>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</si>
  <si>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</si>
  <si>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</si>
  <si>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</si>
  <si>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</si>
  <si>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</si>
  <si>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</si>
  <si>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</si>
  <si>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</si>
  <si>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</si>
  <si>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</si>
  <si>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</si>
  <si>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</si>
  <si>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</si>
  <si>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</si>
  <si>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</si>
  <si>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</si>
  <si>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</si>
  <si>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收             入</t>
  </si>
  <si>
    <t>支                出</t>
  </si>
  <si>
    <t>收入总计</t>
  </si>
  <si>
    <t>支出总计合计</t>
  </si>
  <si>
    <t>合计</t>
  </si>
  <si>
    <t>可统筹
财力</t>
  </si>
  <si>
    <t>专项资金</t>
  </si>
  <si>
    <t>预算数</t>
  </si>
  <si>
    <t>当年财力</t>
  </si>
  <si>
    <t>支出合计</t>
  </si>
  <si>
    <t>（一）一般公共预算收入</t>
  </si>
  <si>
    <t>一、一般公共服务</t>
  </si>
  <si>
    <t>1、税收收入</t>
  </si>
  <si>
    <t xml:space="preserve">    人大事务</t>
  </si>
  <si>
    <t>增值税</t>
  </si>
  <si>
    <t xml:space="preserve">      行政运行</t>
  </si>
  <si>
    <t>其中：营改值</t>
  </si>
  <si>
    <t xml:space="preserve">    政协事务</t>
  </si>
  <si>
    <t>企业所得税</t>
  </si>
  <si>
    <t>个人所得税</t>
  </si>
  <si>
    <t xml:space="preserve">    政府办公厅(室)及相关机构事务</t>
  </si>
  <si>
    <t>资源税</t>
  </si>
  <si>
    <t>城市维护建设税</t>
  </si>
  <si>
    <t xml:space="preserve">    发展与改革事务</t>
  </si>
  <si>
    <t>房产税</t>
  </si>
  <si>
    <t>印花税</t>
  </si>
  <si>
    <t xml:space="preserve">    统计信息事务</t>
  </si>
  <si>
    <t>城镇土地使用税</t>
  </si>
  <si>
    <t>土地增值税</t>
  </si>
  <si>
    <t xml:space="preserve">      专项普查活动</t>
  </si>
  <si>
    <t>车船税</t>
  </si>
  <si>
    <t xml:space="preserve">    财政事务</t>
  </si>
  <si>
    <t>耕地占用税</t>
  </si>
  <si>
    <t>契税</t>
  </si>
  <si>
    <t xml:space="preserve">    税收事务</t>
  </si>
  <si>
    <t>环境保护税</t>
  </si>
  <si>
    <t>2、非税收入小计</t>
  </si>
  <si>
    <t xml:space="preserve">    审计事务</t>
  </si>
  <si>
    <t>专项收入</t>
  </si>
  <si>
    <t>行政事业性收费收入</t>
  </si>
  <si>
    <t xml:space="preserve">    人力资源事务</t>
  </si>
  <si>
    <t>罚没收入</t>
  </si>
  <si>
    <t>国有资源（资产）有偿使用收入</t>
  </si>
  <si>
    <t xml:space="preserve">    纪检监察事务</t>
  </si>
  <si>
    <t>其他非税收入</t>
  </si>
  <si>
    <t>3、分系统计划数</t>
  </si>
  <si>
    <t xml:space="preserve">    商贸事务</t>
  </si>
  <si>
    <t>税务部门</t>
  </si>
  <si>
    <t>财政部门</t>
  </si>
  <si>
    <t xml:space="preserve">    档案事务</t>
  </si>
  <si>
    <t>（二）返还性收入</t>
  </si>
  <si>
    <t>1、增值税和消费税税收返还</t>
  </si>
  <si>
    <t xml:space="preserve">      档案馆</t>
  </si>
  <si>
    <t>2、所得税基数返还</t>
  </si>
  <si>
    <t xml:space="preserve">    群众团体事务</t>
  </si>
  <si>
    <t>3、成品油价格和税费改革税收返还收入</t>
  </si>
  <si>
    <t>（三）一般性转移支付收入</t>
  </si>
  <si>
    <t xml:space="preserve">      一般行政管理事务</t>
  </si>
  <si>
    <t>1、体制补助</t>
  </si>
  <si>
    <t xml:space="preserve">      其他群众团体事务支出</t>
  </si>
  <si>
    <t>2、均衡性转移支付</t>
  </si>
  <si>
    <t xml:space="preserve">    党委办公厅（室）及相关机构事务</t>
  </si>
  <si>
    <t>3、县级基本财力保障奖补资金</t>
  </si>
  <si>
    <t>4、结算补助收入</t>
  </si>
  <si>
    <t xml:space="preserve">    组织事务</t>
  </si>
  <si>
    <t>5、城乡义务教育等转移支付补助</t>
  </si>
  <si>
    <t>6、基本养老金转移支付</t>
  </si>
  <si>
    <t xml:space="preserve">      其他组织事务支出</t>
  </si>
  <si>
    <t>7、农村综合改革转移支付收入</t>
  </si>
  <si>
    <t xml:space="preserve">    宣传事务</t>
  </si>
  <si>
    <t>8、重点生态功能区转移支付补助</t>
  </si>
  <si>
    <t>8、固定数额补助收入</t>
  </si>
  <si>
    <t xml:space="preserve">    统战事务</t>
  </si>
  <si>
    <t>9、革命老区转移支付</t>
  </si>
  <si>
    <t>10、贫困地区转移支付</t>
  </si>
  <si>
    <t xml:space="preserve">      宗教事务</t>
  </si>
  <si>
    <t>11、公共安全共同财政事权转移支付</t>
  </si>
  <si>
    <t xml:space="preserve">    其他共产党事务支出</t>
  </si>
  <si>
    <t>12、教育共同财政事权转移支付</t>
  </si>
  <si>
    <t>13、社会保障和就业共同财政事权转移支付</t>
  </si>
  <si>
    <t xml:space="preserve">    市场监督管理事务</t>
  </si>
  <si>
    <t>14、卫生健康共同财政事权转移支付</t>
  </si>
  <si>
    <t>15、住房保障共同财政事权转移支付</t>
  </si>
  <si>
    <t>三、国防支出</t>
  </si>
  <si>
    <t>16、其他一般性转移支付</t>
  </si>
  <si>
    <t xml:space="preserve">    其他国防支出</t>
  </si>
  <si>
    <t>（四）专项转移支付收入</t>
  </si>
  <si>
    <t>四、公共安全支出</t>
  </si>
  <si>
    <t xml:space="preserve">      一般公共服务</t>
  </si>
  <si>
    <r>
      <t xml:space="preserve">    武装警察</t>
    </r>
    <r>
      <rPr>
        <sz val="10"/>
        <color indexed="10"/>
        <rFont val="宋体"/>
        <family val="0"/>
      </rPr>
      <t>部队</t>
    </r>
  </si>
  <si>
    <t xml:space="preserve">      外交</t>
  </si>
  <si>
    <t xml:space="preserve">      其他武装警察部队支出</t>
  </si>
  <si>
    <t xml:space="preserve">      国防</t>
  </si>
  <si>
    <t xml:space="preserve">    公安</t>
  </si>
  <si>
    <t xml:space="preserve">      公共安全</t>
  </si>
  <si>
    <t xml:space="preserve">      教育</t>
  </si>
  <si>
    <t xml:space="preserve">      特别业务</t>
  </si>
  <si>
    <t xml:space="preserve">      科学技术</t>
  </si>
  <si>
    <t xml:space="preserve">    司法</t>
  </si>
  <si>
    <r>
      <t xml:space="preserve">      文化</t>
    </r>
    <r>
      <rPr>
        <sz val="10"/>
        <color indexed="10"/>
        <rFont val="宋体"/>
        <family val="0"/>
      </rPr>
      <t>旅游</t>
    </r>
    <r>
      <rPr>
        <sz val="10"/>
        <rFont val="宋体"/>
        <family val="0"/>
      </rPr>
      <t>体育与传媒</t>
    </r>
  </si>
  <si>
    <t xml:space="preserve">      社会保障和就业</t>
  </si>
  <si>
    <t xml:space="preserve">    国家保密</t>
  </si>
  <si>
    <r>
      <t xml:space="preserve">  </t>
    </r>
    <r>
      <rPr>
        <sz val="10"/>
        <color indexed="10"/>
        <rFont val="宋体"/>
        <family val="0"/>
      </rPr>
      <t xml:space="preserve">    卫生健康</t>
    </r>
  </si>
  <si>
    <t xml:space="preserve">      节能环保</t>
  </si>
  <si>
    <t>五、教育支出</t>
  </si>
  <si>
    <t xml:space="preserve">      城乡社区</t>
  </si>
  <si>
    <t xml:space="preserve">    教育管理事务</t>
  </si>
  <si>
    <t xml:space="preserve">      农林水</t>
  </si>
  <si>
    <t xml:space="preserve">      交通运输</t>
  </si>
  <si>
    <t xml:space="preserve">    普通教育</t>
  </si>
  <si>
    <t xml:space="preserve">      资源勘探信息等</t>
  </si>
  <si>
    <t xml:space="preserve">      学前教育</t>
  </si>
  <si>
    <t xml:space="preserve">      商业服务业等</t>
  </si>
  <si>
    <t xml:space="preserve">      小学教育</t>
  </si>
  <si>
    <t xml:space="preserve">      金融</t>
  </si>
  <si>
    <t xml:space="preserve">      初中教育</t>
  </si>
  <si>
    <r>
      <t xml:space="preserve">      </t>
    </r>
    <r>
      <rPr>
        <sz val="10"/>
        <color indexed="10"/>
        <rFont val="宋体"/>
        <family val="0"/>
      </rPr>
      <t>自然资源</t>
    </r>
    <r>
      <rPr>
        <sz val="10"/>
        <rFont val="宋体"/>
        <family val="0"/>
      </rPr>
      <t>海洋气象等</t>
    </r>
  </si>
  <si>
    <t xml:space="preserve">      高中教育</t>
  </si>
  <si>
    <t xml:space="preserve">      住房保障</t>
  </si>
  <si>
    <t xml:space="preserve">      其他普通教育支出</t>
  </si>
  <si>
    <t xml:space="preserve">      粮油物资储备</t>
  </si>
  <si>
    <t xml:space="preserve">    职业教育</t>
  </si>
  <si>
    <t xml:space="preserve">      其他收入</t>
  </si>
  <si>
    <t xml:space="preserve">      职业高中教育</t>
  </si>
  <si>
    <t>（五）调入预算稳定调节基金</t>
  </si>
  <si>
    <t xml:space="preserve">      其他职业教育支出</t>
  </si>
  <si>
    <t>（七）上年结余结转资金</t>
  </si>
  <si>
    <t xml:space="preserve">    成人教育</t>
  </si>
  <si>
    <t>（八）调入资金</t>
  </si>
  <si>
    <t xml:space="preserve">      其他成人教育支出</t>
  </si>
  <si>
    <t xml:space="preserve">    进修及培训</t>
  </si>
  <si>
    <t xml:space="preserve">      其他进修及培训</t>
  </si>
  <si>
    <t xml:space="preserve">    教育费附加安排的支出</t>
  </si>
  <si>
    <t xml:space="preserve">      其他教育费附加安排的支出</t>
  </si>
  <si>
    <t>六、科学技术支出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</si>
  <si>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</si>
  <si>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</si>
  <si>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</si>
  <si>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机构运行</t>
  </si>
  <si>
    <r>
      <t>七、文化</t>
    </r>
    <r>
      <rPr>
        <sz val="10"/>
        <color indexed="10"/>
        <rFont val="宋体"/>
        <family val="0"/>
      </rPr>
      <t>旅游</t>
    </r>
    <r>
      <rPr>
        <sz val="10"/>
        <rFont val="宋体"/>
        <family val="0"/>
      </rPr>
      <t>体育与传媒支出</t>
    </r>
  </si>
  <si>
    <r>
      <t xml:space="preserve">    文化</t>
    </r>
    <r>
      <rPr>
        <sz val="10"/>
        <color indexed="10"/>
        <rFont val="宋体"/>
        <family val="0"/>
      </rPr>
      <t>和旅游</t>
    </r>
  </si>
  <si>
    <t xml:space="preserve">    文物</t>
  </si>
  <si>
    <t xml:space="preserve">    体育</t>
  </si>
  <si>
    <t xml:space="preserve">      体育场馆</t>
  </si>
  <si>
    <r>
      <t xml:space="preserve">    新闻出版</t>
    </r>
    <r>
      <rPr>
        <sz val="10"/>
        <color indexed="10"/>
        <rFont val="宋体"/>
        <family val="0"/>
      </rPr>
      <t>电影</t>
    </r>
  </si>
  <si>
    <t xml:space="preserve">      其他新闻出版电影支出</t>
  </si>
  <si>
    <t xml:space="preserve">    广播电视</t>
  </si>
  <si>
    <t xml:space="preserve">      其他广播电视支出</t>
  </si>
  <si>
    <t xml:space="preserve">    其他文化体育与传媒支出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</si>
  <si>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</si>
  <si>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</si>
  <si>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</si>
  <si>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</si>
  <si>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就业补助</t>
  </si>
  <si>
    <t xml:space="preserve">      其他就业补助支出</t>
  </si>
  <si>
    <t xml:space="preserve">    抚恤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</si>
  <si>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</si>
  <si>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</si>
  <si>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</si>
  <si>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</si>
  <si>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其他社会福利支出</t>
  </si>
  <si>
    <t xml:space="preserve">    残疾人事业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</si>
  <si>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</si>
  <si>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</si>
  <si>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</si>
  <si>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</si>
  <si>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</si>
  <si>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</si>
  <si>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</si>
  <si>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财政对基本养老保险基金的补助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</si>
  <si>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</si>
  <si>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</si>
  <si>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退役军人管理事务</t>
  </si>
  <si>
    <t xml:space="preserve">    其他社会保障和就业支出</t>
  </si>
  <si>
    <r>
      <t>九、</t>
    </r>
    <r>
      <rPr>
        <sz val="10"/>
        <color indexed="10"/>
        <rFont val="宋体"/>
        <family val="0"/>
      </rPr>
      <t>卫生健康</t>
    </r>
    <r>
      <rPr>
        <sz val="10"/>
        <rFont val="宋体"/>
        <family val="0"/>
      </rPr>
      <t>支出</t>
    </r>
  </si>
  <si>
    <r>
      <t xml:space="preserve">    </t>
    </r>
    <r>
      <rPr>
        <sz val="10"/>
        <color indexed="10"/>
        <rFont val="宋体"/>
        <family val="0"/>
      </rPr>
      <t>卫生健康</t>
    </r>
    <r>
      <rPr>
        <sz val="10"/>
        <rFont val="宋体"/>
        <family val="0"/>
      </rPr>
      <t>管理事务</t>
    </r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</si>
  <si>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</si>
  <si>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</si>
  <si>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</si>
  <si>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</si>
  <si>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</si>
  <si>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</si>
  <si>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</si>
  <si>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</si>
  <si>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</si>
  <si>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</si>
  <si>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</si>
  <si>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</si>
  <si>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</si>
  <si>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</si>
  <si>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计划生育事务</t>
  </si>
  <si>
    <t xml:space="preserve">      计划生育机构</t>
  </si>
  <si>
    <t xml:space="preserve">      其他计划生育事务支出</t>
  </si>
  <si>
    <t xml:space="preserve">    行政事业单位医疗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</si>
  <si>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</si>
  <si>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</si>
  <si>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</si>
  <si>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</si>
  <si>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</si>
  <si>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</si>
  <si>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</si>
  <si>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</si>
  <si>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</si>
  <si>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</si>
  <si>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</si>
  <si>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</si>
  <si>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</si>
  <si>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</si>
  <si>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</si>
  <si>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</si>
  <si>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自然生态保护</t>
  </si>
  <si>
    <t xml:space="preserve">      农村环境保护</t>
  </si>
  <si>
    <t xml:space="preserve">    天然林保护</t>
  </si>
  <si>
    <t xml:space="preserve">      社会保险补助</t>
  </si>
  <si>
    <t xml:space="preserve">    退耕还林</t>
  </si>
  <si>
    <t xml:space="preserve">      退耕现金</t>
  </si>
  <si>
    <t xml:space="preserve">      其他退耕还林支出</t>
  </si>
  <si>
    <t>十一、城乡社区支出</t>
  </si>
  <si>
    <t xml:space="preserve">      城乡社区管理事务</t>
  </si>
  <si>
    <t xml:space="preserve">        行政运行</t>
  </si>
  <si>
    <t xml:space="preserve">        其他城乡社区管理事务支出</t>
  </si>
  <si>
    <t xml:space="preserve">      城乡社区环境卫生</t>
  </si>
  <si>
    <t>十二、农林水支出</t>
  </si>
  <si>
    <t xml:space="preserve">      农业</t>
  </si>
  <si>
    <t xml:space="preserve">        一般行政管理事务</t>
  </si>
  <si>
    <t xml:space="preserve">        事业运行</t>
  </si>
  <si>
    <t xml:space="preserve">        病虫害控制</t>
  </si>
  <si>
    <t xml:space="preserve">        农业生产支持补贴</t>
  </si>
  <si>
    <t xml:space="preserve">        农村公益事业</t>
  </si>
  <si>
    <t xml:space="preserve">        农业资源保护修复与利用</t>
  </si>
  <si>
    <t xml:space="preserve">        其他农业支出</t>
  </si>
  <si>
    <r>
      <t xml:space="preserve">      林业</t>
    </r>
    <r>
      <rPr>
        <sz val="10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</si>
  <si>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</si>
  <si>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</si>
  <si>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</si>
  <si>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</si>
  <si>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</si>
  <si>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执法与监督</t>
  </si>
  <si>
    <t xml:space="preserve">        防灾减灾</t>
  </si>
  <si>
    <t xml:space="preserve">        其他林业支出</t>
  </si>
  <si>
    <t xml:space="preserve">      水利</t>
  </si>
  <si>
    <t xml:space="preserve">        水土保持</t>
  </si>
  <si>
    <t xml:space="preserve">        防汛</t>
  </si>
  <si>
    <t xml:space="preserve">        抗旱</t>
  </si>
  <si>
    <t xml:space="preserve">        其他水利支出</t>
  </si>
  <si>
    <t xml:space="preserve">      扶贫</t>
  </si>
  <si>
    <t xml:space="preserve">        社会发展</t>
  </si>
  <si>
    <t xml:space="preserve">        其他扶贫支出</t>
  </si>
  <si>
    <t xml:space="preserve">      普惠金融发展支出</t>
  </si>
  <si>
    <t xml:space="preserve">        农业保险保费补贴</t>
  </si>
  <si>
    <t xml:space="preserve">      其他农林水支出</t>
  </si>
  <si>
    <t xml:space="preserve">        其他农林水支出</t>
  </si>
  <si>
    <t>十三、交通运输支出</t>
  </si>
  <si>
    <t xml:space="preserve">      公路水路运输</t>
  </si>
  <si>
    <t xml:space="preserve">        其他公路水路运输支出</t>
  </si>
  <si>
    <t xml:space="preserve">      成品油价格改革对交通运输的补贴</t>
  </si>
  <si>
    <t xml:space="preserve">        对城市公交的补贴</t>
  </si>
  <si>
    <t xml:space="preserve">        成品油价格改革补贴其他支出</t>
  </si>
  <si>
    <t xml:space="preserve">      车辆购置税支出</t>
  </si>
  <si>
    <t xml:space="preserve">        车辆购置税用于农村公路建设支出</t>
  </si>
  <si>
    <t>十四、资源勘探信息等支出</t>
  </si>
  <si>
    <t xml:space="preserve">      支持中小企业发展和管理支出</t>
  </si>
  <si>
    <t xml:space="preserve">        中小企业发展专项</t>
  </si>
  <si>
    <t>十五、商业服务业等支出</t>
  </si>
  <si>
    <t xml:space="preserve">      商业流通事务</t>
  </si>
  <si>
    <t xml:space="preserve">        其他商业流通事务支出</t>
  </si>
  <si>
    <r>
      <t>十八、</t>
    </r>
    <r>
      <rPr>
        <sz val="10"/>
        <color indexed="10"/>
        <rFont val="宋体"/>
        <family val="0"/>
      </rPr>
      <t>自然资源</t>
    </r>
    <r>
      <rPr>
        <sz val="10"/>
        <rFont val="宋体"/>
        <family val="0"/>
      </rPr>
      <t>海洋气象等支出</t>
    </r>
  </si>
  <si>
    <r>
      <t xml:space="preserve">      </t>
    </r>
    <r>
      <rPr>
        <sz val="10"/>
        <color indexed="10"/>
        <rFont val="宋体"/>
        <family val="0"/>
      </rPr>
      <t>自然</t>
    </r>
    <r>
      <rPr>
        <sz val="10"/>
        <rFont val="宋体"/>
        <family val="0"/>
      </rPr>
      <t>资源事务</t>
    </r>
  </si>
  <si>
    <t xml:space="preserve">        国土整治</t>
  </si>
  <si>
    <r>
      <t xml:space="preserve">        其他</t>
    </r>
    <r>
      <rPr>
        <sz val="10"/>
        <color indexed="10"/>
        <rFont val="宋体"/>
        <family val="0"/>
      </rPr>
      <t>自然</t>
    </r>
    <r>
      <rPr>
        <sz val="10"/>
        <rFont val="宋体"/>
        <family val="0"/>
      </rPr>
      <t>资源事务支出</t>
    </r>
  </si>
  <si>
    <t xml:space="preserve">      气象事务</t>
  </si>
  <si>
    <t>十九、住房保障支出</t>
  </si>
  <si>
    <t xml:space="preserve">      保障性安居工程支出</t>
  </si>
  <si>
    <t xml:space="preserve">        廉租住房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</si>
  <si>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</si>
  <si>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</si>
  <si>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</si>
  <si>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</si>
  <si>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>二十、粮油物资储备支出</t>
  </si>
  <si>
    <t xml:space="preserve">      粮油事务</t>
  </si>
  <si>
    <t xml:space="preserve">      粮油储备</t>
  </si>
  <si>
    <t xml:space="preserve">        其他粮油储备支出</t>
  </si>
  <si>
    <t>二十一、灾害防治及应急管理支出</t>
  </si>
  <si>
    <t xml:space="preserve">     应急管理事务</t>
  </si>
  <si>
    <t xml:space="preserve">       行政运行</t>
  </si>
  <si>
    <t xml:space="preserve">     消防事务</t>
  </si>
  <si>
    <t xml:space="preserve">       一般行政管理实务</t>
  </si>
  <si>
    <t xml:space="preserve">       其他消防事务支出</t>
  </si>
  <si>
    <t xml:space="preserve">     煤矿安全</t>
  </si>
  <si>
    <t xml:space="preserve">     自然灾害救灾及恢复重建支出</t>
  </si>
  <si>
    <t xml:space="preserve">       其他自然灾害生活救助支出</t>
  </si>
  <si>
    <t>二十二、预备费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</si>
  <si>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</si>
  <si>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</si>
  <si>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</si>
  <si>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地方政府其他一般债务付息支出</t>
  </si>
  <si>
    <t>二十六、其他支出</t>
  </si>
  <si>
    <t xml:space="preserve">        其他支出</t>
  </si>
  <si>
    <t>二十七、债券还本</t>
  </si>
  <si>
    <t>二十八、上解支出</t>
  </si>
  <si>
    <t>2019年石楼县一般公共预算经济分类支出明细表</t>
  </si>
  <si>
    <t>2019年石楼县政府性基金预算安排收支平衡表</t>
  </si>
  <si>
    <t>收            入</t>
  </si>
  <si>
    <t>支            出</t>
  </si>
  <si>
    <t>一、农网还贷资金收入</t>
  </si>
  <si>
    <t>一、文化旅游体育与传媒支出</t>
  </si>
  <si>
    <t>二、海南省高等级公路车辆通行附加费收入</t>
  </si>
  <si>
    <t xml:space="preserve">    旅游发展基金支出</t>
  </si>
  <si>
    <t>三、港口建设费收入</t>
  </si>
  <si>
    <t xml:space="preserve">      宣传促销</t>
  </si>
  <si>
    <t>四、国家电影事业发展专项资金收入</t>
  </si>
  <si>
    <t xml:space="preserve">      地方旅游开发项目补助（改财政部科目）</t>
  </si>
  <si>
    <t>五、国有土地收益基金收入</t>
  </si>
  <si>
    <t xml:space="preserve">      其他旅游发展基金支出（改财政部科目）</t>
  </si>
  <si>
    <t>六、农业土地开发资金收入</t>
  </si>
  <si>
    <t xml:space="preserve">    国家电影事业发展专项资金对应专项债务收入安排的支出</t>
  </si>
  <si>
    <t>七、国有土地使用权出让收入</t>
  </si>
  <si>
    <t xml:space="preserve">      资助城市影院</t>
  </si>
  <si>
    <t>八、大中型水库库区基金收入</t>
  </si>
  <si>
    <t xml:space="preserve">      其他国家电影事业发展专项资金对应专项债务收入支出</t>
  </si>
  <si>
    <t>九、彩票公益金收入</t>
  </si>
  <si>
    <t>二、社会保障和就业支出</t>
  </si>
  <si>
    <t>十、城市基础设施配套费收入</t>
  </si>
  <si>
    <t>三、节能环保支出</t>
  </si>
  <si>
    <t>十一、小型水库移民扶助基金收入</t>
  </si>
  <si>
    <t>四、城乡社区支出</t>
  </si>
  <si>
    <t>十二、国家重大水利工程建设基金收入</t>
  </si>
  <si>
    <t xml:space="preserve">    国有土地使用权出让收入及对应专项债务收入安排的支出</t>
  </si>
  <si>
    <t>十三、车辆通行费</t>
  </si>
  <si>
    <t xml:space="preserve">      其他国有土地使用权出让收入安排的支出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</si>
  <si>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</si>
  <si>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</si>
  <si>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</si>
  <si>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t xml:space="preserve">      征地和拆迁补偿支出</t>
  </si>
  <si>
    <t>十六、其他政府性基金收入</t>
  </si>
  <si>
    <t xml:space="preserve">      土地开发支出</t>
  </si>
  <si>
    <t>十七、专项债券对应项目专项收入</t>
  </si>
  <si>
    <t xml:space="preserve">      其他国有土地收益基金支出</t>
  </si>
  <si>
    <t>收入合计</t>
  </si>
  <si>
    <t xml:space="preserve">    农业土地开发资金安排的支出</t>
  </si>
  <si>
    <t>转移性收入</t>
  </si>
  <si>
    <t xml:space="preserve">    城市基础设施配套费安排的支出</t>
  </si>
  <si>
    <t xml:space="preserve">  政府性基金转移收入</t>
  </si>
  <si>
    <t xml:space="preserve">      城市公共设施</t>
  </si>
  <si>
    <t xml:space="preserve">    政府性基金补助收入</t>
  </si>
  <si>
    <t xml:space="preserve">      城市环境卫生</t>
  </si>
  <si>
    <t xml:space="preserve">    政府性基金上解收入</t>
  </si>
  <si>
    <t xml:space="preserve">      公有房屋</t>
  </si>
  <si>
    <t xml:space="preserve">  上年结余收入</t>
  </si>
  <si>
    <t xml:space="preserve">      城市防洪</t>
  </si>
  <si>
    <t xml:space="preserve">  调入资金</t>
  </si>
  <si>
    <t xml:space="preserve">      其他城市基础设施配套费安排的支出</t>
  </si>
  <si>
    <t xml:space="preserve">    其中：地方政府性基金调入专项收入</t>
  </si>
  <si>
    <t>五、农林水支出</t>
  </si>
  <si>
    <t xml:space="preserve">  地方政府专项债务收入</t>
  </si>
  <si>
    <t>六、交通运输支出</t>
  </si>
  <si>
    <t>七、资源勘探信息等支出</t>
  </si>
  <si>
    <t xml:space="preserve">    农网还贷资金支出</t>
  </si>
  <si>
    <t xml:space="preserve">      地方农网还贷资金支出</t>
  </si>
  <si>
    <t xml:space="preserve">      其他农网还贷资金支出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</si>
  <si>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</si>
  <si>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</si>
  <si>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</si>
  <si>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</si>
  <si>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</si>
  <si>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</si>
  <si>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</si>
  <si>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</si>
  <si>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</si>
  <si>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</si>
  <si>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</si>
  <si>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</si>
  <si>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</si>
  <si>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</si>
  <si>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</si>
  <si>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 xml:space="preserve">      国有土地使用权出让金债务付息支出</t>
  </si>
  <si>
    <t xml:space="preserve">      城市基础设施配套费债务付息支出</t>
  </si>
  <si>
    <t xml:space="preserve">      污水处理费债务付息支出</t>
  </si>
  <si>
    <t xml:space="preserve">      棚户区改造专项债券付息支出</t>
  </si>
  <si>
    <t xml:space="preserve">      土地储备专项债券付息支出</t>
  </si>
  <si>
    <t xml:space="preserve">      其他政府性基金债务付息支出</t>
  </si>
  <si>
    <t>十一、债务发行费用支出</t>
  </si>
  <si>
    <t>支  出  合  计</t>
  </si>
  <si>
    <t>2019年税收返还和转移支付表</t>
  </si>
  <si>
    <r>
      <t>项</t>
    </r>
    <r>
      <rPr>
        <sz val="12"/>
        <rFont val="Times New Roman"/>
        <family val="1"/>
      </rPr>
      <t xml:space="preserve">                     </t>
    </r>
    <r>
      <rPr>
        <sz val="10"/>
        <color indexed="8"/>
        <rFont val="Arial"/>
        <family val="2"/>
      </rPr>
      <t>目</t>
    </r>
  </si>
  <si>
    <t>石楼</t>
  </si>
  <si>
    <t>一、本年收入</t>
  </si>
  <si>
    <t>二、返还性收入</t>
  </si>
  <si>
    <t>（一）所得税基数返还收入</t>
  </si>
  <si>
    <t>（二）成品油价格和税费改革税收返还收入</t>
  </si>
  <si>
    <t xml:space="preserve">    原下划基数</t>
  </si>
  <si>
    <t xml:space="preserve">    下划成品油价格和税费改革市县公路运输管理费预算基数（晋财建一〔2013〕354号）（吕财建〔2013〕1630号）</t>
  </si>
  <si>
    <t xml:space="preserve">    下划成品油价格和税费改革市县公路运输管理费预算基数（晋财建一〔2014〕107号）（吕财建〔2014〕881号）</t>
  </si>
  <si>
    <t xml:space="preserve">      提前下达2016年原养路费补助公安交警经费（晋财政法〔2015〕52号）（吕财行〔2015〕1449号）</t>
  </si>
  <si>
    <t>（三）增值税税收返还收入</t>
  </si>
  <si>
    <t>（四）消费税税收返还收入</t>
  </si>
  <si>
    <t>（五）增值税五五分享税收返还收入</t>
  </si>
  <si>
    <t>（六）其他税收返还收入</t>
  </si>
  <si>
    <t>三、一般性转移支付收入</t>
  </si>
  <si>
    <t xml:space="preserve">  1、体制补助</t>
  </si>
  <si>
    <t xml:space="preserve">  2、均衡性转移支付补助</t>
  </si>
  <si>
    <t xml:space="preserve">   提前下达2019年乡镇工作补贴（晋财预〔2018〕76号)（吕财预〔2018〕206号）</t>
  </si>
  <si>
    <t xml:space="preserve">   提前下达2019年社区事务转移支付补助（晋财预〔2018〕81号）（吕财预〔2018〕210号）</t>
  </si>
  <si>
    <t xml:space="preserve">   提前下达省对县级农业转移人口市民化奖励资金（晋财预[2018]84号)（吕财预[2018]243号）</t>
  </si>
  <si>
    <t xml:space="preserve">   提前下达省对县级生态转移支付资金（晋财预[2018]85号)（吕财预[2018]215号）</t>
  </si>
  <si>
    <r>
      <t xml:space="preserve">   提前下达2017年省对市县调资转移支付（落实个人部分支出省级资金）（晋财预</t>
    </r>
    <r>
      <rPr>
        <sz val="10"/>
        <rFont val="Times New Roman"/>
        <family val="1"/>
      </rPr>
      <t>[2015]130</t>
    </r>
    <r>
      <rPr>
        <sz val="10"/>
        <rFont val="宋体"/>
        <family val="0"/>
      </rPr>
      <t>号）（吕财预〔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1348</t>
    </r>
    <r>
      <rPr>
        <sz val="10"/>
        <rFont val="宋体"/>
        <family val="0"/>
      </rPr>
      <t>号）</t>
    </r>
  </si>
  <si>
    <t xml:space="preserve">   山西省财政厅关于提前下达2019年省对县级财政均衡性转移支付的通知（晋财预[2018]96号)（吕财预[2018]240号）</t>
  </si>
  <si>
    <r>
      <t xml:space="preserve">   3</t>
    </r>
    <r>
      <rPr>
        <sz val="11"/>
        <rFont val="宋体"/>
        <family val="0"/>
      </rPr>
      <t>、县级基本财力保障机制奖补资金</t>
    </r>
  </si>
  <si>
    <r>
      <t xml:space="preserve">       </t>
    </r>
    <r>
      <rPr>
        <sz val="10"/>
        <rFont val="宋体"/>
        <family val="0"/>
      </rPr>
      <t>三奖一补基数补助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晋财预〔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吕财预〔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</si>
  <si>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年县级基本财力保障机制奖补资金（晋财预〔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（吕财预〔2018〕192号）</t>
    </r>
  </si>
  <si>
    <r>
      <t xml:space="preserve">   4</t>
    </r>
    <r>
      <rPr>
        <sz val="11"/>
        <rFont val="宋体"/>
        <family val="0"/>
      </rPr>
      <t>、结算补助支出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</si>
  <si>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年基层审计机关基础设施维修费（晋财行〔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324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（吕财行〔2018〕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号）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</si>
  <si>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年省派驻村第一书记工作经费（晋财行〔2018〕346号）</t>
    </r>
  </si>
  <si>
    <t xml:space="preserve">   体制结算－美术馆、公共图书馆、文化馆（站）免费开放补助资金（晋财教〔2018〕283号）（吕财教〔2018〕123号）</t>
  </si>
  <si>
    <t xml:space="preserve">   体制结算－博物馆纪念馆逐步免费开放补助资金（晋财教〔2018〕287号）（吕财教〔2018〕124号）</t>
  </si>
  <si>
    <t xml:space="preserve">   体制结算－公共体育场馆向社会免费或低收费开放补助资金（晋财教〔2018〕292号）（吕财教〔2018〕121号）</t>
  </si>
  <si>
    <t xml:space="preserve">   提前下达2019年农村寄宿制学校电影放映专项补贴资金（晋财教〔2018〕295号）（吕财教〔2018〕150号）</t>
  </si>
  <si>
    <t xml:space="preserve">   体制结算－“三区”人才计划教师专项工作补助经费（晋财教〔2018〕301-1号）（吕财教〔2018〕129-1号）</t>
  </si>
  <si>
    <t xml:space="preserve">   提前下达2019年全省边远贫困地区和革命老区教师支教经费（晋财教〔2018〕301-2号）（吕财教〔2018〕129-2号）</t>
  </si>
  <si>
    <t xml:space="preserve">   提前下达2019年"三区"文化人才专项资金（省级配套）（晋财教〔2018〕302-1号）（吕财教〔2018〕120-1号）</t>
  </si>
  <si>
    <t xml:space="preserve">   体制结算－“三区”文化人才专项经费（晋财教〔2018〕302-2号）（吕财教〔2018〕120-2号）</t>
  </si>
  <si>
    <t xml:space="preserve">   提前下达2019年全省乡镇（公社）老放映员补助资金（晋财教〔2018〕303号）（吕财教〔2018〕130号）</t>
  </si>
  <si>
    <t xml:space="preserve">   提前下达2019年古建筑日常养护经费（市县）（晋财教〔2018〕305号）（吕财行〔2018〕137号）</t>
  </si>
  <si>
    <t xml:space="preserve">   提前下达2019年广播电视村村通工程运行维护费（晋财教〔2018〕318号）（吕财教〔2018〕142号）</t>
  </si>
  <si>
    <t xml:space="preserve">   提前下达2019年文物看护人员经费（市县）（晋财教〔2018〕323号）（吕财行〔2018〕130号）</t>
  </si>
  <si>
    <t xml:space="preserve">   体制结算－企业军转干部生活困难补助经费（晋财社〔2018〕202号）（吕财社〔2018〕174号）</t>
  </si>
  <si>
    <t xml:space="preserve">   提前下达2019年乡镇机关食堂伙食补助（晋财预〔2018〕77号）（吕财预〔2018〕207号）</t>
  </si>
  <si>
    <t xml:space="preserve">   提前下达2019年省属企业分离办社会（晋财资〔2016〕95号）</t>
  </si>
  <si>
    <t xml:space="preserve">   提前下达2019年农村电影放映市级配套资金（吕财教〔2018〕140号）</t>
  </si>
  <si>
    <t xml:space="preserve">   2018年省对市煤炭资源税补助（上解）额（晋财预[2017]89-2号)(吕财社[2017]283号)</t>
  </si>
  <si>
    <t>① 定额结算</t>
  </si>
  <si>
    <t>②、补贴县到期上解结算</t>
  </si>
  <si>
    <t>③、粮食风险基金</t>
  </si>
  <si>
    <t>④、兑现2019年市县一般公共预算支出进度考核奖惩资金（吕财预[2019]号）</t>
  </si>
  <si>
    <t>⑤、消化赤字奖励结算</t>
  </si>
  <si>
    <t>⑥、县级财政平衡奖励结算</t>
  </si>
  <si>
    <t>⑦、县级财政超收奖励结算</t>
  </si>
  <si>
    <t>⑧、集中城维税</t>
  </si>
  <si>
    <t>⑨、离石城建系统上划</t>
  </si>
  <si>
    <t>⑩、龙凤南大街延伸工程土地租赁〔2010〕 680号）</t>
  </si>
  <si>
    <r>
      <t xml:space="preserve">   5</t>
    </r>
    <r>
      <rPr>
        <sz val="10"/>
        <rFont val="宋体"/>
        <family val="0"/>
      </rPr>
      <t>、资源枯竭型城市转移支付补助</t>
    </r>
  </si>
  <si>
    <r>
      <t xml:space="preserve">       </t>
    </r>
    <r>
      <rPr>
        <sz val="10"/>
        <rFont val="宋体"/>
        <family val="0"/>
      </rPr>
      <t>资源枯竭城市转移支付（晋财预〔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211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</si>
  <si>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6</t>
    </r>
    <r>
      <rPr>
        <sz val="10"/>
        <rFont val="宋体"/>
        <family val="0"/>
      </rPr>
      <t>、企业事业单位划转补助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</si>
  <si>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年省属国有重点煤炭企业办社会职能经费基数（晋财企〔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吕财企〔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1301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</si>
  <si>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7</t>
    </r>
    <r>
      <rPr>
        <sz val="10"/>
        <rFont val="宋体"/>
        <family val="0"/>
      </rPr>
      <t>、成品油价格和税费改革转移支付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</si>
  <si>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年省对市成品油价格和税费改革转移支付（晋财预〔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</si>
  <si>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8</t>
    </r>
    <r>
      <rPr>
        <sz val="10"/>
        <rFont val="宋体"/>
        <family val="0"/>
      </rPr>
      <t>、城乡义务教育等转移支付补助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</si>
  <si>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年度原民办代课教师教龄补贴省级补助经费预计数（晋财教〔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296-2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126-2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</si>
  <si>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9</t>
    </r>
    <r>
      <rPr>
        <sz val="10"/>
        <rFont val="宋体"/>
        <family val="0"/>
      </rPr>
      <t>、基本养老金转移支付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</si>
  <si>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年中央机关事业养老一般转移支付资金（晋财社〔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225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</si>
  <si>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年城乡居民基本养老保险一般性转移支付预算指标（晋财社〔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251-1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162-1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</si>
  <si>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年城乡居民基本养老保险一般性转移支付预算指标（晋财社〔2018〕251-2号)(吕财社〔2018〕162-2号)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</si>
  <si>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年市级财政城乡居民基本医疗保险补助资金预算指标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</si>
  <si>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10</t>
    </r>
    <r>
      <rPr>
        <sz val="10"/>
        <rFont val="宋体"/>
        <family val="0"/>
      </rPr>
      <t>、城乡居民医疗保险转移支付支出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</si>
  <si>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年中央和省级财政城乡居民基本医疗保险补助资金预算指标（晋财社〔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241-1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159-1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</si>
  <si>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年中央和省级财政城乡居民基本医疗保险补助资金预算指标（晋财社〔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241-2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159-2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</si>
  <si>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11</t>
    </r>
    <r>
      <rPr>
        <sz val="10"/>
        <rFont val="宋体"/>
        <family val="0"/>
      </rPr>
      <t>、农村综合改革转移支付支出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</si>
  <si>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年农村公路养护转移支付（晋财建一〔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307-3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（吕财建〔2018〕号）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</si>
  <si>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年中央一事一议财政奖补资金（晋财农改〔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〕号）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</si>
  <si>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年中央一事一议财政奖补资金（晋财农改〔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76</t>
    </r>
    <r>
      <rPr>
        <sz val="10"/>
        <rFont val="宋体"/>
        <family val="0"/>
      </rPr>
      <t>号）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</si>
  <si>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年乡村环境治理补助资金（晋财农改〔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号）</t>
    </r>
  </si>
  <si>
    <r>
      <t xml:space="preserve">  12</t>
    </r>
    <r>
      <rPr>
        <sz val="10"/>
        <rFont val="宋体"/>
        <family val="0"/>
      </rPr>
      <t>、重点生态功能区移支付补助</t>
    </r>
  </si>
  <si>
    <r>
      <t xml:space="preserve"> 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年国家重点生态功能区转移支付（晋财预〔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（吕财预〔2018〕</t>
    </r>
    <r>
      <rPr>
        <sz val="10"/>
        <rFont val="Times New Roman"/>
        <family val="1"/>
      </rPr>
      <t>193</t>
    </r>
    <r>
      <rPr>
        <sz val="10"/>
        <rFont val="宋体"/>
        <family val="0"/>
      </rPr>
      <t>号）</t>
    </r>
  </si>
  <si>
    <r>
      <t xml:space="preserve">  13</t>
    </r>
    <r>
      <rPr>
        <sz val="10"/>
        <rFont val="宋体"/>
        <family val="0"/>
      </rPr>
      <t>、固定数额补助支出</t>
    </r>
  </si>
  <si>
    <t xml:space="preserve">   中央对地方审计补助(晋财行〔2015〕67号)（吕财行[2015]587号）</t>
  </si>
  <si>
    <t xml:space="preserve">   纪检监察机关办案补贴(晋财行〔2015〕210号)（吕财行[2016]1号）</t>
  </si>
  <si>
    <t xml:space="preserve">    下划各县质监行政管理机构财政收支预算基数（晋财行〔2014〕208号）（吕财行〔2014〕1285号）</t>
  </si>
  <si>
    <t xml:space="preserve">     关于下划市县质监津贴补贴基数(晋财行〔2015〕89号)（吕财行〔2015〕713号）</t>
  </si>
  <si>
    <t xml:space="preserve">     下达市县质监局未纳入2014年预算人员津补贴提标经费及基数的通知-基数（晋财行〔2015〕250号）</t>
  </si>
  <si>
    <t xml:space="preserve">   提前下达2019年中央补助华侨事务预算（晋财行〔2018〕259-1号)（吕财行〔2018〕119-1号）</t>
  </si>
  <si>
    <t xml:space="preserve">   提前下达2019年省级归侨归眷救济配套专款指标（晋财行〔2018〕259-2号)（吕财行〔2018〕119-2号）</t>
  </si>
  <si>
    <t xml:space="preserve">   提前下达2019年补助地方基层行政单位工作经费（晋财行〔2018〕266号)（吕财行〔2018〕121号）</t>
  </si>
  <si>
    <r>
      <t xml:space="preserve">    下划各县工商行政管理机构财政收支预算基数（晋财行〔2014〕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号）（吕财行〔2014〕1285号）</t>
    </r>
  </si>
  <si>
    <t xml:space="preserve">     关于下划市县工商津贴补贴基数(晋财行〔2015〕89号)（吕财行〔2015〕713号）</t>
  </si>
  <si>
    <t xml:space="preserve">   教师绩效工资经费补助（晋财预[2009]74-1号)（吕财预[2010] 929号）</t>
  </si>
  <si>
    <r>
      <t xml:space="preserve">   固定数额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基层医疗卫生绩效工资补助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晋财预</t>
    </r>
    <r>
      <rPr>
        <sz val="10"/>
        <rFont val="Times New Roman"/>
        <family val="1"/>
      </rPr>
      <t>[2011]126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</t>
    </r>
    <r>
      <rPr>
        <sz val="10"/>
        <rFont val="Times New Roman"/>
        <family val="1"/>
      </rPr>
      <t>[2011]1066</t>
    </r>
    <r>
      <rPr>
        <sz val="10"/>
        <rFont val="宋体"/>
        <family val="0"/>
      </rPr>
      <t>号）</t>
    </r>
  </si>
  <si>
    <r>
      <t xml:space="preserve">   固定数额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调整工资转移支付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晋财预</t>
    </r>
    <r>
      <rPr>
        <sz val="10"/>
        <rFont val="Times New Roman"/>
        <family val="1"/>
      </rPr>
      <t>[2015]130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</t>
    </r>
    <r>
      <rPr>
        <sz val="10"/>
        <rFont val="Times New Roman"/>
        <family val="1"/>
      </rPr>
      <t>[2015]1348</t>
    </r>
    <r>
      <rPr>
        <sz val="10"/>
        <rFont val="宋体"/>
        <family val="0"/>
      </rPr>
      <t>号）</t>
    </r>
  </si>
  <si>
    <r>
      <t xml:space="preserve">   山西省财政厅关于提前下达2016年省对市县调整工资等一般性转移支付的通知（晋财预[2015]130-2号)（吕财预〔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1348</t>
    </r>
    <r>
      <rPr>
        <sz val="10"/>
        <rFont val="宋体"/>
        <family val="0"/>
      </rPr>
      <t>号）</t>
    </r>
  </si>
  <si>
    <r>
      <t xml:space="preserve">   艰苦边远津贴（晋财预</t>
    </r>
    <r>
      <rPr>
        <sz val="10"/>
        <rFont val="Times New Roman"/>
        <family val="1"/>
      </rPr>
      <t>[2016]22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（吕财预[2016]95号）</t>
    </r>
  </si>
  <si>
    <r>
      <t xml:space="preserve">   山西省财政厅关于下达2016年省对市县均衡性转移支付增量资金的通知（晋财预[2016]27号）（吕财预〔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103</t>
    </r>
    <r>
      <rPr>
        <sz val="10"/>
        <rFont val="宋体"/>
        <family val="0"/>
      </rPr>
      <t>号）</t>
    </r>
  </si>
  <si>
    <r>
      <t xml:space="preserve">       </t>
    </r>
    <r>
      <rPr>
        <sz val="10"/>
        <rFont val="宋体"/>
        <family val="0"/>
      </rPr>
      <t>中央企事业单位下划结算（晋财预</t>
    </r>
    <r>
      <rPr>
        <sz val="10"/>
        <rFont val="Times New Roman"/>
        <family val="1"/>
      </rPr>
      <t>[2017]201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</si>
  <si>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提前下达2017年省对市县调资转移支付（落实个人部分支出省级资金）（晋财预〔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〕38号）（吕财预〔2018〕97号）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</si>
  <si>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年农村税费改革转移支付（晋财预〔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80-1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（吕财预〔2018〕209-1号）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</si>
  <si>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年农村税费改革转移支付（晋财预〔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80-2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（吕财预〔2018〕209-2号）</t>
    </r>
  </si>
  <si>
    <t xml:space="preserve">   山西省财政厅关于提前下达2019年省对县级财政均衡性转移支付(调资补助基数)的通知（晋财预〔2018〕87号)（吕财预〔2018〕222号）</t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</si>
  <si>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年国有企业职教幼教退休教师待遇补助资金基数（晋财资</t>
    </r>
    <r>
      <rPr>
        <sz val="10"/>
        <rFont val="Times New Roman"/>
        <family val="1"/>
      </rPr>
      <t>[2017]318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（吕财企[2017]15号）</t>
    </r>
  </si>
  <si>
    <t xml:space="preserve">      核定税务部门经费划转基数（晋财行〔2019〕5号）-基本支出下划</t>
  </si>
  <si>
    <t xml:space="preserve">      核定税务部门经费划转基数（晋财行〔2019〕5号）-农业三税手续费上划</t>
  </si>
  <si>
    <t xml:space="preserve">      核定税务部门经费划转基数（晋财行〔2019〕5号）-三代手续费上划</t>
  </si>
  <si>
    <t xml:space="preserve">     调整部分实现法院检察院经费上划基数(晋财政法〔2018〕223号)-法院</t>
  </si>
  <si>
    <t xml:space="preserve">     调整部分实现法院检察院经费上划基数(晋财政法〔2018〕223号)-检察院</t>
  </si>
  <si>
    <t xml:space="preserve">     上划司法体制改革试点单位经费有关事项(晋财政法〔2016〕100号)</t>
  </si>
  <si>
    <t xml:space="preserve">     调整第一批司法体制改革试点单位2017年经费预算(晋财政法〔2017〕63号)</t>
  </si>
  <si>
    <t xml:space="preserve">   体制管理型直管县基数划转市级补助（晋财预〔2018〕17号）</t>
  </si>
  <si>
    <t xml:space="preserve">   第二批司法体制改革试点单位经费上划基数（晋财政法[2017]104号)-法院</t>
  </si>
  <si>
    <t xml:space="preserve">   第二批司法体制改革试点单位经费上划基数（晋财政法[2017]104号)-检察院</t>
  </si>
  <si>
    <r>
      <t xml:space="preserve">  14</t>
    </r>
    <r>
      <rPr>
        <sz val="10"/>
        <rFont val="宋体"/>
        <family val="0"/>
      </rPr>
      <t>、革命老区转移支付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</si>
  <si>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年革命老区转移支付资金（晋财预〔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22279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（吕财预〔2018〕208号）</t>
    </r>
  </si>
  <si>
    <r>
      <t xml:space="preserve">  15</t>
    </r>
    <r>
      <rPr>
        <sz val="10"/>
        <rFont val="宋体"/>
        <family val="0"/>
      </rPr>
      <t>、贫困地区转移支付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</si>
  <si>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年中央财政专项扶贫资金（晋财农〔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164-1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吕财农〔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90-1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</si>
  <si>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年中央财政专项扶贫资金（晋财农〔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164-2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吕财农〔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90-2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</si>
  <si>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年脱贫攻坚转移支付资金（吕财农〔2018〕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号）</t>
    </r>
  </si>
  <si>
    <r>
      <t xml:space="preserve"> 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年农村建档立卡贫困人口补充医疗保险资金（晋财社〔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243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</si>
  <si>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16</t>
    </r>
    <r>
      <rPr>
        <sz val="10"/>
        <rFont val="宋体"/>
        <family val="0"/>
      </rPr>
      <t>、公共安全共同财政事权转移支付支出</t>
    </r>
  </si>
  <si>
    <r>
      <t xml:space="preserve"> 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年政法转移支付配套资金（晋财政法〔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242-2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（吕财行〔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</si>
  <si>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17</t>
    </r>
    <r>
      <rPr>
        <sz val="10"/>
        <rFont val="宋体"/>
        <family val="0"/>
      </rPr>
      <t>、教育共同财政事权转移支付支出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</si>
  <si>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年学生资助补助经费（中央）（晋财教〔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293-1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127-1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</si>
  <si>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年学生资助补助经费（省）（晋财教〔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293-2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127-2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</si>
  <si>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年学生资助补助经费（中央）（晋财教〔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310-1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141-1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</si>
  <si>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年学生资助补助经费（省）（晋财教〔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310-2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141-2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</si>
  <si>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年学生资助补助经费（中央）（晋财教〔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312-1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137-1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</si>
  <si>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年学生资助补助经费（省）（晋财教〔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312-2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137-2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</si>
  <si>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年学生资助补助经费（中央）（晋财教〔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313-1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138-1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</si>
  <si>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年学生资助补助经费（省）（晋财教〔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313-2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138-2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</si>
  <si>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年学生资助补助经费（高等教育）（晋财教〔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353-1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</si>
  <si>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年城乡义务教育补助经费（晋财教〔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378-1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144-1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</si>
  <si>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年城乡义务教育补助经费（晋财教〔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378-2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144-2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</si>
  <si>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年城乡义务教育补助经费（晋财教〔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389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</si>
  <si>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年城乡义务教育市级配套资金（吕财教〔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140</t>
    </r>
    <r>
      <rPr>
        <sz val="10"/>
        <rFont val="宋体"/>
        <family val="0"/>
      </rPr>
      <t>号）</t>
    </r>
  </si>
  <si>
    <r>
      <t xml:space="preserve">  18</t>
    </r>
    <r>
      <rPr>
        <sz val="10"/>
        <rFont val="宋体"/>
        <family val="0"/>
      </rPr>
      <t>、社会保障和就业共同财政事权转移支付支出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</si>
  <si>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年困难群众救助补助资金（晋财社〔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217-1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</si>
  <si>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年困难群众救助补助资金（晋财社〔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217-2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176-2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</si>
  <si>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年优抚对象补助资金（晋财社〔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232-1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171-1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</si>
  <si>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年优抚对象补助资金（晋财社〔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232-2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171-2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</si>
  <si>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年优抚对象补助资金（晋财社〔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238-1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</si>
  <si>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年优抚对象补助资金（晋财社〔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238-2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156-2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</si>
  <si>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年残疾人事业发展补助资金（晋财社〔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247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</si>
  <si>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年市级抚恤补助资金预算指标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</si>
  <si>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年市级老党员生活补贴补助预算指标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2018〕149号)</t>
    </r>
  </si>
  <si>
    <r>
      <t xml:space="preserve">  19</t>
    </r>
    <r>
      <rPr>
        <sz val="10"/>
        <rFont val="宋体"/>
        <family val="0"/>
      </rPr>
      <t>、卫生健康共同财政事权转移支付支出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</si>
  <si>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年支持基层医疗卫生体制改革专项补助（晋财社〔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204</t>
    </r>
    <r>
      <rPr>
        <sz val="10"/>
        <rFont val="宋体"/>
        <family val="0"/>
      </rPr>
      <t>号)(吕财社〔2018〕137-2号)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</si>
  <si>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年支持计划生育工作专项补助经费（晋财社〔2018〕208号)(吕财社〔2018〕168号)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</si>
  <si>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年基本公共卫生服务补助配套经费（晋财社〔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215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</si>
  <si>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年医疗服务能力提升补助资金（晋财社〔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229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</si>
  <si>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年医疗救助补助资金（晋财社〔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</si>
  <si>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年计划生育转移支付资金（晋财社〔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136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</si>
  <si>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年计划生育转移支付资金（晋财社〔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</si>
  <si>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年医疗救助补助资金（晋财社〔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236-1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177-1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</si>
  <si>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年城乡医疗救助配套资金（晋财社〔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236-2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177-2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</si>
  <si>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年医疗救助补助资金（晋财社〔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</si>
  <si>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年基本药物制度补助资金（晋财社〔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248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166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</si>
  <si>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年公共卫生服务补助资金（晋财社〔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257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</si>
  <si>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年市级计划生育补助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</si>
  <si>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年市级基本药物制度专项资金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</si>
  <si>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年市级基本公共卫生服务补助资金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</si>
  <si>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年市级城乡医疗救助补助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</si>
  <si>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20</t>
    </r>
    <r>
      <rPr>
        <sz val="10"/>
        <rFont val="宋体"/>
        <family val="0"/>
      </rPr>
      <t>、住房保障共同财政事权转移支付支出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</si>
  <si>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年农村危房改造补助资金（晋财建二〔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238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吕财建〔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154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</si>
  <si>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年中央财政城镇保障性安居工程专项资金（晋财综〔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</si>
  <si>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    </t>
    </r>
    <r>
      <rPr>
        <sz val="10"/>
        <rFont val="宋体"/>
        <family val="0"/>
      </rPr>
      <t>山西省财政厅关于提前下达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年城镇低收入住房保障家庭租赁补贴及其他保障性发安居工程支出（晋财综〔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吕财综〔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</si>
  <si>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21</t>
    </r>
    <r>
      <rPr>
        <sz val="10"/>
        <rFont val="宋体"/>
        <family val="0"/>
      </rPr>
      <t>、其他共同财政事权转移支付支出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</si>
  <si>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年扶残助残项目（贫困重度残疾人家庭无障碍改造）（晋财社〔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228-2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</si>
  <si>
    <r>
      <t xml:space="preserve">  22</t>
    </r>
    <r>
      <rPr>
        <sz val="10"/>
        <rFont val="宋体"/>
        <family val="0"/>
      </rPr>
      <t>、其他一般性转移支付支出</t>
    </r>
  </si>
  <si>
    <r>
      <t xml:space="preserve">      </t>
    </r>
    <r>
      <rPr>
        <sz val="10"/>
        <rFont val="宋体"/>
        <family val="0"/>
      </rPr>
      <t>提前下达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年公办普通高中取消择校费弥补公用经费资金（晋财教〔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294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（吕财预〔2018〕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号）</t>
    </r>
  </si>
  <si>
    <t>四、专项转移支付补助</t>
  </si>
  <si>
    <t xml:space="preserve">  上级补助收入合计</t>
  </si>
  <si>
    <t xml:space="preserve">      财力合计</t>
  </si>
  <si>
    <t>五、上年结转</t>
  </si>
  <si>
    <t>六、上年净结余</t>
  </si>
  <si>
    <t>七、一般债券转贷收入</t>
  </si>
  <si>
    <t>其中：置换债券</t>
  </si>
  <si>
    <t xml:space="preserve">      新增债券</t>
  </si>
  <si>
    <t>八、调入资金</t>
  </si>
  <si>
    <t>其中：政府性基金调入</t>
  </si>
  <si>
    <t xml:space="preserve">     其他调入</t>
  </si>
  <si>
    <t>九、调入预算稳定调节基金</t>
  </si>
  <si>
    <t>收    入    合    计</t>
  </si>
  <si>
    <t>一、一般公共预算支出</t>
  </si>
  <si>
    <t>二、上解上级支出</t>
  </si>
  <si>
    <t xml:space="preserve">     体制上解</t>
  </si>
  <si>
    <t xml:space="preserve">     专项上解</t>
  </si>
  <si>
    <t xml:space="preserve">     2018年政府债券发行费用</t>
  </si>
  <si>
    <t xml:space="preserve">    从土地出让收益中计提农田水利建设资金上解(吕财综〔2017〕号)</t>
  </si>
  <si>
    <t xml:space="preserve">    采矿排水水资源税上解（晋财预〔2018〕67号）（吕财预〔2018〕241号）</t>
  </si>
  <si>
    <t>吕梁机场运行补贴县级负担基数</t>
  </si>
  <si>
    <t>2018对口援疆</t>
  </si>
  <si>
    <t>2017年12月到2018年1-11月跨界断面水质考核生态补偿金专项上解（晋财建二[2018]253号）（吕财建〔2018〕175号）</t>
  </si>
  <si>
    <t>三、地方政府债券还本</t>
  </si>
  <si>
    <t>四、一般债务还本</t>
  </si>
  <si>
    <t>五、增设预算周转金</t>
  </si>
  <si>
    <t>六、国债转贷收入安排的支出</t>
  </si>
  <si>
    <t xml:space="preserve">七、国债转贷收入结余                          </t>
  </si>
  <si>
    <t>八、安排预算稳定调节基金</t>
  </si>
  <si>
    <t>九、调出资金</t>
  </si>
  <si>
    <t>当    年    支    出    合    计</t>
  </si>
  <si>
    <t>减：结转下年的支出</t>
  </si>
  <si>
    <t>支    出    合    计</t>
  </si>
  <si>
    <t>2019年度社会保险基金预算收支余情况表</t>
  </si>
  <si>
    <t>项    目</t>
  </si>
  <si>
    <t>企业职工基本养老保险基金</t>
  </si>
  <si>
    <t>城乡居民基本养老保险基金</t>
  </si>
  <si>
    <t>机关事业单位基本养老保险基金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</si>
  <si>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</si>
  <si>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</si>
  <si>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</si>
  <si>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</si>
  <si>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</si>
  <si>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</si>
  <si>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</si>
  <si>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</si>
  <si>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</si>
  <si>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</si>
  <si>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</si>
  <si>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中央调剂资金支出</t>
  </si>
  <si>
    <t>三、本年收支结余</t>
  </si>
  <si>
    <t>四、上年结转</t>
  </si>
  <si>
    <t>四、年末滚存结余</t>
  </si>
  <si>
    <t>2019年度国有资本经营预算收支表</t>
  </si>
  <si>
    <t>预算科目</t>
  </si>
  <si>
    <t>国有资本经营预算收入</t>
  </si>
  <si>
    <t>国有资本经营预算支出</t>
  </si>
  <si>
    <t>非税收入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</si>
  <si>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</si>
  <si>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</si>
  <si>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</si>
  <si>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</si>
  <si>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</si>
  <si>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</si>
  <si>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</si>
  <si>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</si>
  <si>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</si>
  <si>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</si>
  <si>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</si>
  <si>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</si>
  <si>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</si>
  <si>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</si>
  <si>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</si>
  <si>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</si>
  <si>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</si>
  <si>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</si>
  <si>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</si>
  <si>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</si>
  <si>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</si>
  <si>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</si>
  <si>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</si>
  <si>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</si>
  <si>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</si>
  <si>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</si>
  <si>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</si>
  <si>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</si>
  <si>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</si>
  <si>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</si>
  <si>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</si>
  <si>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</si>
  <si>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</si>
  <si>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</si>
  <si>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</si>
  <si>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</si>
  <si>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</si>
  <si>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</si>
  <si>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</si>
  <si>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</si>
  <si>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</si>
  <si>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</si>
  <si>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</si>
  <si>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</si>
  <si>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</si>
  <si>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</si>
  <si>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</si>
  <si>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</si>
  <si>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</si>
  <si>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</si>
  <si>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</si>
  <si>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</si>
  <si>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</si>
  <si>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</si>
  <si>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</si>
  <si>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</si>
  <si>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</si>
  <si>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</si>
  <si>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</si>
  <si>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</si>
  <si>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</si>
  <si>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</si>
  <si>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</si>
  <si>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</si>
  <si>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</si>
  <si>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</si>
  <si>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</si>
  <si>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</si>
  <si>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</si>
  <si>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</si>
  <si>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</si>
  <si>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</si>
  <si>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</si>
  <si>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</si>
  <si>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</si>
  <si>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</si>
  <si>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</si>
  <si>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</si>
  <si>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2018年度石楼县地方政府债务余额情况表</t>
  </si>
  <si>
    <t>录入18表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</si>
  <si>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</si>
  <si>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</si>
  <si>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</si>
  <si>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</si>
  <si>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</si>
  <si>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</si>
  <si>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</si>
  <si>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</si>
  <si>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</si>
  <si>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</si>
  <si>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</si>
  <si>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</si>
  <si>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</si>
  <si>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</si>
  <si>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</si>
  <si>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附件13-1</t>
  </si>
  <si>
    <t>支出经济分类预算明细表（1）</t>
  </si>
  <si>
    <t>单位：元</t>
  </si>
  <si>
    <t>单位名称</t>
  </si>
  <si>
    <t>功能科目编码（类款项）</t>
  </si>
  <si>
    <t>资金来源</t>
  </si>
  <si>
    <t>总计</t>
  </si>
  <si>
    <t>301工资福利支出</t>
  </si>
  <si>
    <t>302商品和服务支出</t>
  </si>
  <si>
    <t>01基本工资</t>
  </si>
  <si>
    <t>02津贴补贴</t>
  </si>
  <si>
    <t>03奖金</t>
  </si>
  <si>
    <t>06伙食补助费</t>
  </si>
  <si>
    <t>07绩效工资</t>
  </si>
  <si>
    <t>12其他社会保障缴费</t>
  </si>
  <si>
    <t>99其他工资福利支出</t>
  </si>
  <si>
    <t>01办公费</t>
  </si>
  <si>
    <t>02印刷费</t>
  </si>
  <si>
    <t>03咨询费</t>
  </si>
  <si>
    <t>04手续费</t>
  </si>
  <si>
    <t>人大</t>
  </si>
  <si>
    <t>县财力</t>
  </si>
  <si>
    <t>政协</t>
  </si>
  <si>
    <t>县委办</t>
  </si>
  <si>
    <t>政府办</t>
  </si>
  <si>
    <t>统计局</t>
  </si>
  <si>
    <t>财政局</t>
  </si>
  <si>
    <t>信访局</t>
  </si>
  <si>
    <t>体改委</t>
  </si>
  <si>
    <t>团委</t>
  </si>
  <si>
    <t>妇联</t>
  </si>
  <si>
    <t>史志办</t>
  </si>
  <si>
    <t>编办</t>
  </si>
  <si>
    <t>审批管理局</t>
  </si>
  <si>
    <t>政务中心</t>
  </si>
  <si>
    <t>采购中心</t>
  </si>
  <si>
    <t>工商联</t>
  </si>
  <si>
    <t>统战部</t>
  </si>
  <si>
    <t>人才中心</t>
  </si>
  <si>
    <t>档案馆</t>
  </si>
  <si>
    <t>总工会</t>
  </si>
  <si>
    <t>中南铁路</t>
  </si>
  <si>
    <t>组织部</t>
  </si>
  <si>
    <t>事务中心</t>
  </si>
  <si>
    <t>纪检委</t>
  </si>
  <si>
    <t>巡查办</t>
  </si>
  <si>
    <t>金融办</t>
  </si>
  <si>
    <t>审计局</t>
  </si>
  <si>
    <t>老干部局</t>
  </si>
  <si>
    <t>市场监督管理局</t>
  </si>
  <si>
    <t>税务局</t>
  </si>
  <si>
    <t>公安局</t>
  </si>
  <si>
    <t>消防队</t>
  </si>
  <si>
    <t>看守所</t>
  </si>
  <si>
    <t>交警队</t>
  </si>
  <si>
    <t>司法局</t>
  </si>
  <si>
    <t>武警中队</t>
  </si>
  <si>
    <t>政法委</t>
  </si>
  <si>
    <t>法院</t>
  </si>
  <si>
    <t>武装部</t>
  </si>
  <si>
    <t>工业总公司</t>
  </si>
  <si>
    <t>工业和信息局</t>
  </si>
  <si>
    <t>招商引资局</t>
  </si>
  <si>
    <t>商务中心</t>
  </si>
  <si>
    <t>中小企业局</t>
  </si>
  <si>
    <t>县  社</t>
  </si>
  <si>
    <t>粮食中心</t>
  </si>
  <si>
    <t>应急管理局</t>
  </si>
  <si>
    <t>煤炭中心</t>
  </si>
  <si>
    <t>国资委</t>
  </si>
  <si>
    <t>人社局</t>
  </si>
  <si>
    <t>就业中心</t>
  </si>
  <si>
    <t>失业所</t>
  </si>
  <si>
    <t>劳保所</t>
  </si>
  <si>
    <t>机关所</t>
  </si>
  <si>
    <t>农保所</t>
  </si>
  <si>
    <t>医保局</t>
  </si>
  <si>
    <t>医保中心</t>
  </si>
  <si>
    <t>工伤保险</t>
  </si>
  <si>
    <t>民政局</t>
  </si>
  <si>
    <t>军人事务所</t>
  </si>
  <si>
    <t>残联</t>
  </si>
  <si>
    <t>红十字会</t>
  </si>
  <si>
    <t>卫计局</t>
  </si>
  <si>
    <t>计生协会</t>
  </si>
  <si>
    <t>疾控中心</t>
  </si>
  <si>
    <t>妇幼院</t>
  </si>
  <si>
    <t>卫生监督所</t>
  </si>
  <si>
    <t>卫校</t>
  </si>
  <si>
    <t>爱委会</t>
  </si>
  <si>
    <t>健康教育所</t>
  </si>
  <si>
    <t>县医院</t>
  </si>
  <si>
    <t>2100210 2100299</t>
  </si>
  <si>
    <t>2100210 2100300</t>
  </si>
  <si>
    <t>中医院</t>
  </si>
  <si>
    <t>自然资源局</t>
  </si>
  <si>
    <t>住建局</t>
  </si>
  <si>
    <t>交通局</t>
  </si>
  <si>
    <t>环保局</t>
  </si>
  <si>
    <t>发改局</t>
  </si>
  <si>
    <t>以工代赈办</t>
  </si>
  <si>
    <t>园林中心</t>
  </si>
  <si>
    <t>环卫中心</t>
  </si>
  <si>
    <t>重点办</t>
  </si>
  <si>
    <t>执法大队</t>
  </si>
  <si>
    <t>房管会</t>
  </si>
  <si>
    <t>治超办</t>
  </si>
  <si>
    <t>农业农村局</t>
  </si>
  <si>
    <t>林业局</t>
  </si>
  <si>
    <t>水利局</t>
  </si>
  <si>
    <t>畜牧局</t>
  </si>
  <si>
    <t>扶贫办</t>
  </si>
  <si>
    <t>农机中心</t>
  </si>
  <si>
    <t>农经中心</t>
  </si>
  <si>
    <t>新农办</t>
  </si>
  <si>
    <t>项目办</t>
  </si>
  <si>
    <t>红枣办</t>
  </si>
  <si>
    <t>气象局</t>
  </si>
  <si>
    <t>自然局</t>
  </si>
  <si>
    <t>党  校</t>
  </si>
  <si>
    <t>科协</t>
  </si>
  <si>
    <t>文联</t>
  </si>
  <si>
    <t>宣传部</t>
  </si>
  <si>
    <t>职业中学</t>
  </si>
  <si>
    <t>文化和旅游局</t>
  </si>
  <si>
    <t>图书馆</t>
  </si>
  <si>
    <t>广播电视台</t>
  </si>
  <si>
    <t>文物旅游中心</t>
  </si>
  <si>
    <t>教育信息中心</t>
  </si>
  <si>
    <t>石楼中学</t>
  </si>
  <si>
    <t>教育科技局</t>
  </si>
  <si>
    <t>灵泉镇</t>
  </si>
  <si>
    <t>罗村镇</t>
  </si>
  <si>
    <t>龙交乡</t>
  </si>
  <si>
    <t>义牒镇</t>
  </si>
  <si>
    <t>和合乡</t>
  </si>
  <si>
    <t>前山乡</t>
  </si>
  <si>
    <t>小蒜镇</t>
  </si>
  <si>
    <t>裴沟乡</t>
  </si>
  <si>
    <t>曹家垣</t>
  </si>
  <si>
    <t>财力统筹部分</t>
  </si>
  <si>
    <t>总   计</t>
  </si>
  <si>
    <t xml:space="preserve">       说明：1、“资金来源”从表三“项目”所列内容中选择填列</t>
  </si>
  <si>
    <t xml:space="preserve">            2、支出明细按2018年政府收支分类科目中支出经济分类科目说明内容计算填列</t>
  </si>
  <si>
    <t>附件13-2</t>
  </si>
  <si>
    <t>支出经济分类预算明细表（2）</t>
  </si>
  <si>
    <t>05水费</t>
  </si>
  <si>
    <t>06电费</t>
  </si>
  <si>
    <t>07邮电费</t>
  </si>
  <si>
    <t>08取暖费</t>
  </si>
  <si>
    <t>09物业管理费</t>
  </si>
  <si>
    <t>11差旅费</t>
  </si>
  <si>
    <t>13维修（护）费</t>
  </si>
  <si>
    <t>14租赁费</t>
  </si>
  <si>
    <t>15会议费</t>
  </si>
  <si>
    <t>16培训费</t>
  </si>
  <si>
    <t>17公务接待费</t>
  </si>
  <si>
    <t>18专用材料费</t>
  </si>
  <si>
    <t>24被装购置费</t>
  </si>
  <si>
    <t xml:space="preserve"> </t>
  </si>
  <si>
    <t>工业和信息化局</t>
  </si>
  <si>
    <t>石楼县党校</t>
  </si>
  <si>
    <t>县级财力</t>
  </si>
  <si>
    <t xml:space="preserve">            2、支出明细按20187年政府收支分类科目中支出经济分类科目说明内容计算填列</t>
  </si>
  <si>
    <t>附件13-3</t>
  </si>
  <si>
    <t>支出经济分类预算明细表（3）</t>
  </si>
  <si>
    <t>303对个人和家庭的补助</t>
  </si>
  <si>
    <t>25专用燃料费</t>
  </si>
  <si>
    <t>26劳务费</t>
  </si>
  <si>
    <t>27委托业务费</t>
  </si>
  <si>
    <t>28工会经费</t>
  </si>
  <si>
    <t>29福利费</t>
  </si>
  <si>
    <t>31公务用车运行维护费</t>
  </si>
  <si>
    <t>39其他交通费用</t>
  </si>
  <si>
    <t>40税金及附加费用</t>
  </si>
  <si>
    <t>99其他商品和服务支出</t>
  </si>
  <si>
    <t>01离休费</t>
  </si>
  <si>
    <t>02退休费</t>
  </si>
  <si>
    <t>04抚恤费</t>
  </si>
  <si>
    <t>附件13-4</t>
  </si>
  <si>
    <t>支出经济分类预算明细表（4）</t>
  </si>
  <si>
    <t>309资本性支出（基本建设）</t>
  </si>
  <si>
    <t>05生活补助</t>
  </si>
  <si>
    <t>06救济费</t>
  </si>
  <si>
    <t>07医疗费</t>
  </si>
  <si>
    <t>08助学金</t>
  </si>
  <si>
    <t>09奖励金</t>
  </si>
  <si>
    <t>10个人农业生产补贴</t>
  </si>
  <si>
    <t>99其他对个人和家庭的补助</t>
  </si>
  <si>
    <t>01房屋建筑物购建</t>
  </si>
  <si>
    <t>02办公设备购置</t>
  </si>
  <si>
    <t>03专用设备购置</t>
  </si>
  <si>
    <t>05基础设施建设</t>
  </si>
  <si>
    <t>附件13-5</t>
  </si>
  <si>
    <t>支出经济分类预算明细表（5）</t>
  </si>
  <si>
    <t>310资本性支出</t>
  </si>
  <si>
    <t>06大型修缮</t>
  </si>
  <si>
    <t>07信息网络及软件购置更新</t>
  </si>
  <si>
    <t>08物资储备</t>
  </si>
  <si>
    <t>13公务用车购置</t>
  </si>
  <si>
    <t>19其他交通工具购置</t>
  </si>
  <si>
    <t>21文物和陈列品购置</t>
  </si>
  <si>
    <t>22无形资产购置</t>
  </si>
  <si>
    <t>99其他资本建设支出</t>
  </si>
  <si>
    <t>附件13-6</t>
  </si>
  <si>
    <t>支出经济分类预算明细表（6）</t>
  </si>
  <si>
    <t>09土地补偿</t>
  </si>
  <si>
    <t>10安置补助</t>
  </si>
  <si>
    <t>11地上附着物和青苗补偿</t>
  </si>
  <si>
    <t>12拆迁补偿</t>
  </si>
  <si>
    <t>99其他资本性支出</t>
  </si>
  <si>
    <t>附件13-7</t>
  </si>
  <si>
    <t>支出经济分类预算明细表（7）</t>
  </si>
  <si>
    <t>311对企业补助（基本建设）</t>
  </si>
  <si>
    <t>312对企业补助</t>
  </si>
  <si>
    <t>其他支出</t>
  </si>
  <si>
    <t>01资本金注入</t>
  </si>
  <si>
    <t>99其他对企业补助</t>
  </si>
  <si>
    <t>04费用补贴</t>
  </si>
  <si>
    <t>05利息补贴</t>
  </si>
  <si>
    <t>附件14-1</t>
  </si>
  <si>
    <t>政府预算支出经济分类预算明细表（1）</t>
  </si>
  <si>
    <t>501机关工资福利支出（行政和参公单位填）</t>
  </si>
  <si>
    <t>502机关商品和服务支出（行政和参公单位填）</t>
  </si>
  <si>
    <t>01工资资金津贴</t>
  </si>
  <si>
    <t>02社会保障缴费</t>
  </si>
  <si>
    <t>03住房公积金</t>
  </si>
  <si>
    <t>01办公经费</t>
  </si>
  <si>
    <t>02会议费</t>
  </si>
  <si>
    <t>03培训费</t>
  </si>
  <si>
    <t>04专用材料购置费</t>
  </si>
  <si>
    <t>05委托业务费</t>
  </si>
  <si>
    <t>人大办</t>
  </si>
  <si>
    <t xml:space="preserve">
县委办</t>
  </si>
  <si>
    <t>审批局</t>
  </si>
  <si>
    <t>机关事务中心</t>
  </si>
  <si>
    <t>巡察办</t>
  </si>
  <si>
    <t>市场
监督管理局</t>
  </si>
  <si>
    <t>招商局</t>
  </si>
  <si>
    <t>党校</t>
  </si>
  <si>
    <t xml:space="preserve">       说明：1、“资金来源”从表一“项目”所列内容中选择填列</t>
  </si>
  <si>
    <t>附件14-2</t>
  </si>
  <si>
    <t>政府预算支出经济分类预算明细表（2）</t>
  </si>
  <si>
    <t>503机关资本性支出（一）（行政和参公单位填）</t>
  </si>
  <si>
    <t>06公务接待费</t>
  </si>
  <si>
    <t>07因公出国（境）费用</t>
  </si>
  <si>
    <t>08公务用车运行维护费</t>
  </si>
  <si>
    <t>09维修（护）费</t>
  </si>
  <si>
    <t>02基础设施建设</t>
  </si>
  <si>
    <t>03公务用车购置</t>
  </si>
  <si>
    <t>05土地征迁补偿和安置支出</t>
  </si>
  <si>
    <t>06设备购置</t>
  </si>
  <si>
    <t>07大型修缮</t>
  </si>
  <si>
    <t>附件14-3</t>
  </si>
  <si>
    <t>政府预算支出经济分类预算明细表（3）</t>
  </si>
  <si>
    <t>504机关资本性支出（二）（行政和参公单位填）</t>
  </si>
  <si>
    <t>505对事业单位经常性补助（事业单位填）</t>
  </si>
  <si>
    <t>506对事业单位资本性补助</t>
  </si>
  <si>
    <t>04设备购置</t>
  </si>
  <si>
    <t>05大型修缮</t>
  </si>
  <si>
    <t>01工资福利支出</t>
  </si>
  <si>
    <t>02商品和服务支出</t>
  </si>
  <si>
    <t>99其他对事业单位补助</t>
  </si>
  <si>
    <r>
      <t>01</t>
    </r>
    <r>
      <rPr>
        <sz val="10"/>
        <color indexed="8"/>
        <rFont val="宋体"/>
        <family val="0"/>
      </rPr>
      <t>资本性支出（一）</t>
    </r>
  </si>
  <si>
    <r>
      <t>02</t>
    </r>
    <r>
      <rPr>
        <sz val="10"/>
        <color indexed="8"/>
        <rFont val="宋体"/>
        <family val="0"/>
      </rPr>
      <t>资本性支出（二）</t>
    </r>
  </si>
  <si>
    <t>附件14-4</t>
  </si>
  <si>
    <t>政府预算支出经济分类预算明细表（4）</t>
  </si>
  <si>
    <t>507对企业补助</t>
  </si>
  <si>
    <t>509对个人和家庭的补助</t>
  </si>
  <si>
    <t>01费用补贴</t>
  </si>
  <si>
    <t>02利息补贴</t>
  </si>
  <si>
    <t>01社会福利和救助</t>
  </si>
  <si>
    <t>02助学金</t>
  </si>
  <si>
    <t>03个人农业生产补贴</t>
  </si>
  <si>
    <t>05离退休费</t>
  </si>
  <si>
    <t>99其他对个人和家庭补助</t>
  </si>
  <si>
    <t>附件 十五</t>
  </si>
  <si>
    <r>
      <t>2019</t>
    </r>
    <r>
      <rPr>
        <b/>
        <sz val="18"/>
        <color indexed="8"/>
        <rFont val="宋体"/>
        <family val="0"/>
      </rPr>
      <t>年“三公”经费预算表</t>
    </r>
  </si>
  <si>
    <t>“三公”经费预算数</t>
  </si>
  <si>
    <t>其中：</t>
  </si>
  <si>
    <t>公务接待费</t>
  </si>
  <si>
    <t>公务用车运行维修费</t>
  </si>
  <si>
    <t>公务用车购置费</t>
  </si>
  <si>
    <t>运行维护费</t>
  </si>
  <si>
    <t>本年预算数</t>
  </si>
  <si>
    <t>上年预算数</t>
  </si>
  <si>
    <t>增幅%</t>
  </si>
  <si>
    <t>说明</t>
  </si>
  <si>
    <t>严格执行八项规定，压缩“三公”经费</t>
  </si>
  <si>
    <t>严格执行八项规定，压缩接待费</t>
  </si>
  <si>
    <t>与上年持平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</si>
</sst>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0_ "/>
    <numFmt numFmtId="181" formatCode="0_);[Red]\(0\)"/>
    <numFmt numFmtId="182" formatCode="0.0_ "/>
    <numFmt numFmtId="183" formatCode="0_ ;[Red]\-0\ "/>
    <numFmt numFmtId="184" formatCode="#,##0_ "/>
  </numFmts>
  <fonts count="50">
    <font>
      <sz val="10"/>
      <color indexed="8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黑体"/>
      <family val="3"/>
    </font>
    <font>
      <b/>
      <sz val="16"/>
      <name val="宋体"/>
      <family val="0"/>
    </font>
    <font>
      <sz val="10"/>
      <color indexed="8"/>
      <name val="楷体"/>
      <family val="3"/>
    </font>
    <font>
      <b/>
      <sz val="24"/>
      <name val="宋体"/>
      <family val="0"/>
    </font>
    <font>
      <b/>
      <sz val="2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3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3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>
      <alignment/>
      <protection/>
    </xf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8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7" borderId="0" applyNumberFormat="0" applyBorder="0" applyAlignment="0" applyProtection="0"/>
    <xf numFmtId="0" fontId="31" fillId="0" borderId="4" applyNumberFormat="0" applyFill="0" applyAlignment="0" applyProtection="0"/>
    <xf numFmtId="0" fontId="28" fillId="3" borderId="0" applyNumberFormat="0" applyBorder="0" applyAlignment="0" applyProtection="0"/>
    <xf numFmtId="0" fontId="37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13" fillId="9" borderId="0" applyNumberFormat="0" applyBorder="0" applyAlignment="0" applyProtection="0"/>
    <xf numFmtId="0" fontId="28" fillId="10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9" borderId="0" applyNumberFormat="0" applyBorder="0" applyAlignment="0" applyProtection="0"/>
    <xf numFmtId="0" fontId="43" fillId="11" borderId="0" applyNumberFormat="0" applyBorder="0" applyAlignment="0" applyProtection="0"/>
    <xf numFmtId="0" fontId="13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8" fillId="16" borderId="0" applyNumberFormat="0" applyBorder="0" applyAlignment="0" applyProtection="0"/>
    <xf numFmtId="0" fontId="13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25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NumberFormat="1" applyFont="1" applyBorder="1" applyAlignment="1">
      <alignment horizontal="center" vertical="center" shrinkToFi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9" xfId="64" applyNumberFormat="1" applyFont="1" applyFill="1" applyBorder="1" applyAlignment="1">
      <alignment horizontal="center" vertical="center"/>
      <protection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4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9" xfId="64" applyFont="1" applyFill="1" applyBorder="1" applyAlignment="1">
      <alignment horizontal="center" vertical="center"/>
      <protection/>
    </xf>
    <xf numFmtId="0" fontId="7" fillId="2" borderId="14" xfId="64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/>
    </xf>
    <xf numFmtId="0" fontId="6" fillId="0" borderId="16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14" xfId="6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shrinkToFit="1"/>
    </xf>
    <xf numFmtId="0" fontId="7" fillId="0" borderId="14" xfId="63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13" fillId="0" borderId="19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14" fillId="0" borderId="0" xfId="0" applyFont="1" applyAlignment="1">
      <alignment/>
    </xf>
    <xf numFmtId="0" fontId="0" fillId="2" borderId="0" xfId="0" applyFont="1" applyFill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6" fillId="2" borderId="9" xfId="63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7" fillId="2" borderId="14" xfId="63" applyNumberFormat="1" applyFont="1" applyFill="1" applyBorder="1" applyAlignment="1" applyProtection="1">
      <alignment horizontal="center" vertical="center" wrapText="1"/>
      <protection locked="0"/>
    </xf>
    <xf numFmtId="179" fontId="0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3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180" fontId="7" fillId="0" borderId="9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vertical="center" wrapText="1"/>
      <protection locked="0"/>
    </xf>
    <xf numFmtId="179" fontId="5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179" fontId="7" fillId="0" borderId="9" xfId="0" applyNumberFormat="1" applyFont="1" applyFill="1" applyBorder="1" applyAlignment="1" applyProtection="1">
      <alignment vertical="center"/>
      <protection locked="0"/>
    </xf>
    <xf numFmtId="179" fontId="7" fillId="0" borderId="9" xfId="0" applyNumberFormat="1" applyFont="1" applyFill="1" applyBorder="1" applyAlignment="1" applyProtection="1">
      <alignment vertical="center"/>
      <protection/>
    </xf>
    <xf numFmtId="0" fontId="19" fillId="0" borderId="9" xfId="0" applyNumberFormat="1" applyFont="1" applyFill="1" applyBorder="1" applyAlignment="1" applyProtection="1">
      <alignment vertical="center" wrapText="1"/>
      <protection locked="0"/>
    </xf>
    <xf numFmtId="0" fontId="20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9" xfId="0" applyNumberFormat="1" applyFont="1" applyFill="1" applyBorder="1" applyAlignment="1" applyProtection="1">
      <alignment vertical="center" wrapText="1"/>
      <protection locked="0"/>
    </xf>
    <xf numFmtId="0" fontId="18" fillId="0" borderId="9" xfId="0" applyNumberFormat="1" applyFont="1" applyFill="1" applyBorder="1" applyAlignment="1" applyProtection="1">
      <alignment vertical="center" wrapText="1"/>
      <protection locked="0"/>
    </xf>
    <xf numFmtId="180" fontId="7" fillId="0" borderId="9" xfId="0" applyNumberFormat="1" applyFont="1" applyFill="1" applyBorder="1" applyAlignment="1" applyProtection="1">
      <alignment horizontal="right" vertical="center"/>
      <protection/>
    </xf>
    <xf numFmtId="180" fontId="7" fillId="0" borderId="9" xfId="0" applyNumberFormat="1" applyFont="1" applyFill="1" applyBorder="1" applyAlignment="1" applyProtection="1">
      <alignment horizontal="right" vertical="center" shrinkToFit="1"/>
      <protection/>
    </xf>
    <xf numFmtId="180" fontId="7" fillId="0" borderId="9" xfId="0" applyNumberFormat="1" applyFont="1" applyFill="1" applyBorder="1" applyAlignment="1" applyProtection="1">
      <alignment horizontal="right" vertical="center"/>
      <protection locked="0"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3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/>
      <protection/>
    </xf>
    <xf numFmtId="3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/>
      <protection locked="0"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63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1" fontId="7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horizontal="distributed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81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181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1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180" fontId="7" fillId="0" borderId="9" xfId="0" applyNumberFormat="1" applyFont="1" applyFill="1" applyBorder="1" applyAlignment="1" applyProtection="1">
      <alignment horizontal="left" vertical="center"/>
      <protection/>
    </xf>
    <xf numFmtId="181" fontId="7" fillId="0" borderId="9" xfId="0" applyNumberFormat="1" applyFont="1" applyFill="1" applyBorder="1" applyAlignment="1" applyProtection="1">
      <alignment vertical="center"/>
      <protection/>
    </xf>
    <xf numFmtId="181" fontId="7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182" fontId="7" fillId="0" borderId="9" xfId="0" applyNumberFormat="1" applyFont="1" applyFill="1" applyBorder="1" applyAlignment="1" applyProtection="1">
      <alignment horizontal="left" vertical="center"/>
      <protection/>
    </xf>
    <xf numFmtId="180" fontId="7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 shrinkToFit="1"/>
      <protection/>
    </xf>
    <xf numFmtId="183" fontId="10" fillId="0" borderId="9" xfId="0" applyNumberFormat="1" applyFont="1" applyFill="1" applyBorder="1" applyAlignment="1" applyProtection="1">
      <alignment vertical="center"/>
      <protection/>
    </xf>
    <xf numFmtId="183" fontId="10" fillId="0" borderId="9" xfId="0" applyNumberFormat="1" applyFont="1" applyFill="1" applyBorder="1" applyAlignment="1" applyProtection="1">
      <alignment horizontal="right" vertical="center"/>
      <protection locked="0"/>
    </xf>
    <xf numFmtId="181" fontId="10" fillId="0" borderId="9" xfId="0" applyNumberFormat="1" applyFont="1" applyFill="1" applyBorder="1" applyAlignment="1" applyProtection="1">
      <alignment horizontal="right" vertical="center"/>
      <protection locked="0"/>
    </xf>
    <xf numFmtId="183" fontId="7" fillId="0" borderId="9" xfId="0" applyNumberFormat="1" applyFont="1" applyFill="1" applyBorder="1" applyAlignment="1" applyProtection="1">
      <alignment vertical="center"/>
      <protection/>
    </xf>
    <xf numFmtId="183" fontId="7" fillId="0" borderId="9" xfId="0" applyNumberFormat="1" applyFont="1" applyFill="1" applyBorder="1" applyAlignment="1" applyProtection="1">
      <alignment horizontal="right" vertical="center"/>
      <protection locked="0"/>
    </xf>
    <xf numFmtId="180" fontId="10" fillId="0" borderId="9" xfId="0" applyNumberFormat="1" applyFont="1" applyFill="1" applyBorder="1" applyAlignment="1" applyProtection="1">
      <alignment horizontal="left" vertical="center"/>
      <protection/>
    </xf>
    <xf numFmtId="3" fontId="7" fillId="0" borderId="9" xfId="0" applyNumberFormat="1" applyFont="1" applyFill="1" applyBorder="1" applyAlignment="1" applyProtection="1">
      <alignment vertical="center"/>
      <protection/>
    </xf>
    <xf numFmtId="182" fontId="10" fillId="0" borderId="9" xfId="0" applyNumberFormat="1" applyFont="1" applyFill="1" applyBorder="1" applyAlignment="1" applyProtection="1">
      <alignment horizontal="left" vertical="center"/>
      <protection/>
    </xf>
    <xf numFmtId="1" fontId="5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9" xfId="0" applyNumberFormat="1" applyFont="1" applyFill="1" applyBorder="1" applyAlignment="1" applyProtection="1">
      <alignment vertical="center" wrapText="1"/>
      <protection locked="0"/>
    </xf>
    <xf numFmtId="181" fontId="7" fillId="0" borderId="9" xfId="0" applyNumberFormat="1" applyFont="1" applyFill="1" applyBorder="1" applyAlignment="1" applyProtection="1">
      <alignment vertical="center" wrapText="1"/>
      <protection locked="0"/>
    </xf>
    <xf numFmtId="181" fontId="7" fillId="0" borderId="9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8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3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9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184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184" fontId="7" fillId="0" borderId="9" xfId="0" applyNumberFormat="1" applyFont="1" applyFill="1" applyBorder="1" applyAlignment="1" applyProtection="1">
      <alignment horizontal="right" vertical="center" shrinkToFit="1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 applyProtection="1">
      <alignment horizontal="left" vertical="center" indent="3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23" fillId="0" borderId="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8&#24180;\&#20915;&#31639;\18&#20915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929;\2019&#24180;\2019&#24180;&#39044;&#31639;\&#32929;&#23460;&#27719;&#24635;&#21333;&#20301;&#25253;&#34920;&#65288;&#25919;&#24220;&#32463;&#27982;&#20998;&#318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5044</v>
          </cell>
        </row>
      </sheetData>
      <sheetData sheetId="4">
        <row r="5">
          <cell r="C5">
            <v>181179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皮"/>
      <sheetName val="人员表"/>
      <sheetName val="经济分类（1）"/>
      <sheetName val="经济分类（2)"/>
      <sheetName val="经济分类（3)"/>
      <sheetName val="经济分类（4)"/>
      <sheetName val="三公经费预算"/>
      <sheetName val="政府采购汇总"/>
    </sheetNames>
    <sheetDataSet>
      <sheetData sheetId="3">
        <row r="6">
          <cell r="F6">
            <v>40000</v>
          </cell>
          <cell r="G6">
            <v>150000</v>
          </cell>
          <cell r="I6">
            <v>1220000</v>
          </cell>
        </row>
        <row r="7">
          <cell r="F7">
            <v>38000</v>
          </cell>
          <cell r="G7">
            <v>90000</v>
          </cell>
          <cell r="I7">
            <v>58000</v>
          </cell>
        </row>
        <row r="8">
          <cell r="F8">
            <v>180000</v>
          </cell>
          <cell r="G8">
            <v>53000</v>
          </cell>
          <cell r="H8">
            <v>210000</v>
          </cell>
          <cell r="I8">
            <v>86700</v>
          </cell>
        </row>
        <row r="9">
          <cell r="F9">
            <v>152000</v>
          </cell>
          <cell r="G9">
            <v>60000</v>
          </cell>
          <cell r="H9">
            <v>65000</v>
          </cell>
          <cell r="I9">
            <v>100000</v>
          </cell>
        </row>
        <row r="10">
          <cell r="G10">
            <v>50000</v>
          </cell>
          <cell r="H10">
            <v>47000</v>
          </cell>
          <cell r="I10">
            <v>60000</v>
          </cell>
        </row>
        <row r="11">
          <cell r="F11">
            <v>10000</v>
          </cell>
          <cell r="G11">
            <v>330000</v>
          </cell>
          <cell r="H11">
            <v>20000</v>
          </cell>
          <cell r="I11">
            <v>73000</v>
          </cell>
        </row>
        <row r="12">
          <cell r="I12">
            <v>7800</v>
          </cell>
        </row>
        <row r="13">
          <cell r="I13">
            <v>60000</v>
          </cell>
        </row>
        <row r="14">
          <cell r="I14">
            <v>54300</v>
          </cell>
        </row>
        <row r="15">
          <cell r="G15">
            <v>6500</v>
          </cell>
          <cell r="I15">
            <v>16300</v>
          </cell>
        </row>
        <row r="16">
          <cell r="I16">
            <v>0</v>
          </cell>
        </row>
        <row r="17">
          <cell r="I17">
            <v>15500</v>
          </cell>
        </row>
        <row r="18">
          <cell r="H18">
            <v>68700</v>
          </cell>
          <cell r="I18">
            <v>121700</v>
          </cell>
        </row>
        <row r="19">
          <cell r="I19">
            <v>50100</v>
          </cell>
        </row>
        <row r="20">
          <cell r="I20">
            <v>0</v>
          </cell>
        </row>
        <row r="21">
          <cell r="H21">
            <v>25000</v>
          </cell>
          <cell r="I21">
            <v>13000</v>
          </cell>
        </row>
        <row r="22">
          <cell r="I22">
            <v>25000</v>
          </cell>
        </row>
        <row r="23">
          <cell r="I23">
            <v>3000</v>
          </cell>
        </row>
        <row r="24">
          <cell r="G24">
            <v>7800</v>
          </cell>
          <cell r="I24">
            <v>2300</v>
          </cell>
        </row>
        <row r="25">
          <cell r="G25">
            <v>9500</v>
          </cell>
          <cell r="I25">
            <v>35500</v>
          </cell>
        </row>
        <row r="26">
          <cell r="I26">
            <v>0</v>
          </cell>
        </row>
        <row r="27">
          <cell r="F27">
            <v>23000</v>
          </cell>
          <cell r="G27">
            <v>140000</v>
          </cell>
          <cell r="H27">
            <v>40000</v>
          </cell>
          <cell r="I27">
            <v>182000</v>
          </cell>
        </row>
        <row r="28">
          <cell r="F28">
            <v>700000</v>
          </cell>
          <cell r="G28">
            <v>1207521</v>
          </cell>
          <cell r="H28">
            <v>69909</v>
          </cell>
          <cell r="I28">
            <v>144570</v>
          </cell>
        </row>
        <row r="29">
          <cell r="F29">
            <v>110000</v>
          </cell>
          <cell r="G29">
            <v>150000</v>
          </cell>
          <cell r="H29">
            <v>30500</v>
          </cell>
          <cell r="I29">
            <v>577500</v>
          </cell>
        </row>
        <row r="30">
          <cell r="F30">
            <v>60000</v>
          </cell>
          <cell r="G30">
            <v>100000</v>
          </cell>
          <cell r="I30">
            <v>140000</v>
          </cell>
        </row>
        <row r="31">
          <cell r="I31">
            <v>0</v>
          </cell>
        </row>
        <row r="32">
          <cell r="F32">
            <v>35000</v>
          </cell>
          <cell r="G32">
            <v>16900</v>
          </cell>
          <cell r="H32">
            <v>20000</v>
          </cell>
          <cell r="I32">
            <v>65000</v>
          </cell>
        </row>
        <row r="33">
          <cell r="I33">
            <v>18000</v>
          </cell>
        </row>
        <row r="34">
          <cell r="D34">
            <v>0</v>
          </cell>
          <cell r="E34">
            <v>0</v>
          </cell>
          <cell r="F34">
            <v>180000</v>
          </cell>
          <cell r="G34">
            <v>138000</v>
          </cell>
          <cell r="I34">
            <v>12000</v>
          </cell>
        </row>
        <row r="35">
          <cell r="I35">
            <v>0</v>
          </cell>
        </row>
        <row r="36">
          <cell r="F36">
            <v>200000</v>
          </cell>
          <cell r="G36">
            <v>500000</v>
          </cell>
          <cell r="H36">
            <v>600000</v>
          </cell>
          <cell r="I36">
            <v>3949290</v>
          </cell>
        </row>
        <row r="37">
          <cell r="F37">
            <v>40000</v>
          </cell>
          <cell r="G37">
            <v>41500</v>
          </cell>
          <cell r="H37">
            <v>13600</v>
          </cell>
          <cell r="I37">
            <v>0</v>
          </cell>
        </row>
        <row r="38">
          <cell r="F38">
            <v>10000</v>
          </cell>
          <cell r="I38">
            <v>700000</v>
          </cell>
        </row>
        <row r="39">
          <cell r="F39">
            <v>235000</v>
          </cell>
          <cell r="G39">
            <v>190000</v>
          </cell>
          <cell r="H39">
            <v>210000</v>
          </cell>
          <cell r="I39">
            <v>104940</v>
          </cell>
        </row>
        <row r="40">
          <cell r="F40">
            <v>12000</v>
          </cell>
          <cell r="G40">
            <v>10000</v>
          </cell>
          <cell r="I40">
            <v>0</v>
          </cell>
        </row>
        <row r="41">
          <cell r="I41">
            <v>0</v>
          </cell>
        </row>
        <row r="42">
          <cell r="F42">
            <v>20000</v>
          </cell>
          <cell r="I42">
            <v>300000</v>
          </cell>
        </row>
        <row r="43">
          <cell r="I43">
            <v>2000000</v>
          </cell>
        </row>
        <row r="44">
          <cell r="F44">
            <v>50000</v>
          </cell>
          <cell r="G44">
            <v>60000</v>
          </cell>
          <cell r="I44">
            <v>0</v>
          </cell>
        </row>
        <row r="45">
          <cell r="I45">
            <v>0</v>
          </cell>
        </row>
        <row r="46">
          <cell r="F46">
            <v>10000</v>
          </cell>
          <cell r="I46">
            <v>50000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10000</v>
          </cell>
        </row>
        <row r="50">
          <cell r="G50">
            <v>4500</v>
          </cell>
          <cell r="I50">
            <v>24000</v>
          </cell>
        </row>
        <row r="51">
          <cell r="I51">
            <v>9700</v>
          </cell>
        </row>
        <row r="52">
          <cell r="F52">
            <v>60000</v>
          </cell>
          <cell r="G52">
            <v>20000</v>
          </cell>
          <cell r="H52">
            <v>100000</v>
          </cell>
          <cell r="I52">
            <v>29200</v>
          </cell>
        </row>
        <row r="53">
          <cell r="I53">
            <v>0</v>
          </cell>
        </row>
        <row r="54">
          <cell r="I54">
            <v>0</v>
          </cell>
        </row>
        <row r="55">
          <cell r="G55">
            <v>30000</v>
          </cell>
          <cell r="I55">
            <v>1000000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G61">
            <v>10000</v>
          </cell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F64">
            <v>20000</v>
          </cell>
          <cell r="I64">
            <v>50000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8000</v>
          </cell>
        </row>
        <row r="71">
          <cell r="F71">
            <v>20000</v>
          </cell>
          <cell r="H71">
            <v>13800</v>
          </cell>
          <cell r="I71">
            <v>65100</v>
          </cell>
        </row>
        <row r="72">
          <cell r="I72">
            <v>0</v>
          </cell>
        </row>
        <row r="73">
          <cell r="F73">
            <v>40000</v>
          </cell>
          <cell r="I73">
            <v>0</v>
          </cell>
        </row>
        <row r="74">
          <cell r="I74">
            <v>0</v>
          </cell>
        </row>
        <row r="75">
          <cell r="F75">
            <v>45000</v>
          </cell>
          <cell r="G75">
            <v>200000</v>
          </cell>
          <cell r="H75">
            <v>130000</v>
          </cell>
          <cell r="I75">
            <v>170000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6521300</v>
          </cell>
        </row>
        <row r="90">
          <cell r="F90">
            <v>60000</v>
          </cell>
          <cell r="G90">
            <v>40000</v>
          </cell>
          <cell r="I90">
            <v>4545969</v>
          </cell>
        </row>
        <row r="91">
          <cell r="F91">
            <v>20000</v>
          </cell>
          <cell r="G91">
            <v>5000</v>
          </cell>
          <cell r="I91">
            <v>1367700</v>
          </cell>
        </row>
        <row r="92">
          <cell r="G92">
            <v>30000</v>
          </cell>
          <cell r="H92">
            <v>10000</v>
          </cell>
          <cell r="I92">
            <v>24900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F101">
            <v>20000</v>
          </cell>
          <cell r="G101">
            <v>20000</v>
          </cell>
          <cell r="I101">
            <v>904649</v>
          </cell>
        </row>
        <row r="102">
          <cell r="I102">
            <v>2200000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F106">
            <v>39800</v>
          </cell>
          <cell r="G106">
            <v>30000</v>
          </cell>
          <cell r="H106">
            <v>110000</v>
          </cell>
          <cell r="I106">
            <v>47130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H113">
            <v>36500</v>
          </cell>
          <cell r="I113">
            <v>0</v>
          </cell>
        </row>
        <row r="114">
          <cell r="I114">
            <v>0</v>
          </cell>
        </row>
        <row r="115">
          <cell r="G115">
            <v>73600</v>
          </cell>
          <cell r="I115">
            <v>78000</v>
          </cell>
        </row>
        <row r="116">
          <cell r="I116">
            <v>34900</v>
          </cell>
        </row>
        <row r="117">
          <cell r="I117">
            <v>5000</v>
          </cell>
        </row>
        <row r="118">
          <cell r="F118">
            <v>19500</v>
          </cell>
          <cell r="H118">
            <v>800000</v>
          </cell>
          <cell r="I118">
            <v>30000</v>
          </cell>
        </row>
        <row r="119">
          <cell r="I119">
            <v>0</v>
          </cell>
        </row>
        <row r="120">
          <cell r="F120">
            <v>20000</v>
          </cell>
          <cell r="G120">
            <v>30000</v>
          </cell>
          <cell r="H120">
            <v>30000</v>
          </cell>
          <cell r="I120">
            <v>50000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F123">
            <v>10000</v>
          </cell>
          <cell r="I123">
            <v>29300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5000</v>
          </cell>
          <cell r="H126">
            <v>35900</v>
          </cell>
          <cell r="I126">
            <v>24270</v>
          </cell>
        </row>
        <row r="127">
          <cell r="F127">
            <v>80000</v>
          </cell>
          <cell r="G127">
            <v>100000</v>
          </cell>
          <cell r="I127">
            <v>1807900</v>
          </cell>
        </row>
        <row r="128">
          <cell r="F128">
            <v>60000</v>
          </cell>
          <cell r="G128">
            <v>36200</v>
          </cell>
          <cell r="I128">
            <v>1000000</v>
          </cell>
        </row>
        <row r="129">
          <cell r="F129">
            <v>95000</v>
          </cell>
          <cell r="G129">
            <v>50000</v>
          </cell>
          <cell r="I129">
            <v>150000</v>
          </cell>
        </row>
        <row r="130">
          <cell r="F130">
            <v>40000</v>
          </cell>
          <cell r="G130">
            <v>100000</v>
          </cell>
          <cell r="I130">
            <v>318350</v>
          </cell>
        </row>
        <row r="131">
          <cell r="F131">
            <v>50000</v>
          </cell>
          <cell r="G131">
            <v>70000</v>
          </cell>
          <cell r="I131">
            <v>201200</v>
          </cell>
        </row>
        <row r="132">
          <cell r="F132">
            <v>98000</v>
          </cell>
          <cell r="G132">
            <v>40800</v>
          </cell>
          <cell r="I132">
            <v>1988000</v>
          </cell>
        </row>
        <row r="133">
          <cell r="F133">
            <v>65000</v>
          </cell>
          <cell r="G133">
            <v>30000</v>
          </cell>
          <cell r="H133">
            <v>332800</v>
          </cell>
          <cell r="I133">
            <v>778600</v>
          </cell>
        </row>
        <row r="134">
          <cell r="F134">
            <v>30000</v>
          </cell>
          <cell r="G134">
            <v>80000</v>
          </cell>
          <cell r="I134">
            <v>0</v>
          </cell>
        </row>
        <row r="135">
          <cell r="F135">
            <v>70000</v>
          </cell>
          <cell r="G135">
            <v>30000</v>
          </cell>
          <cell r="I135">
            <v>439500</v>
          </cell>
        </row>
        <row r="136">
          <cell r="D136">
            <v>0</v>
          </cell>
          <cell r="E136">
            <v>0</v>
          </cell>
          <cell r="F136">
            <v>3067300</v>
          </cell>
          <cell r="G136">
            <v>4345821</v>
          </cell>
          <cell r="H136">
            <v>3018709</v>
          </cell>
        </row>
      </sheetData>
      <sheetData sheetId="4">
        <row r="6">
          <cell r="D6">
            <v>0</v>
          </cell>
          <cell r="K6">
            <v>0</v>
          </cell>
          <cell r="O6">
            <v>0</v>
          </cell>
        </row>
        <row r="7">
          <cell r="D7">
            <v>0</v>
          </cell>
          <cell r="K7">
            <v>0</v>
          </cell>
          <cell r="O7">
            <v>0</v>
          </cell>
        </row>
        <row r="8">
          <cell r="D8">
            <v>0</v>
          </cell>
          <cell r="K8">
            <v>0</v>
          </cell>
          <cell r="O8">
            <v>0</v>
          </cell>
        </row>
        <row r="9">
          <cell r="D9">
            <v>0</v>
          </cell>
          <cell r="K9">
            <v>0</v>
          </cell>
          <cell r="O9">
            <v>0</v>
          </cell>
        </row>
        <row r="10">
          <cell r="D10">
            <v>0</v>
          </cell>
          <cell r="K10">
            <v>0</v>
          </cell>
          <cell r="O10">
            <v>0</v>
          </cell>
        </row>
        <row r="11">
          <cell r="D11">
            <v>0</v>
          </cell>
          <cell r="K11">
            <v>0</v>
          </cell>
          <cell r="O11">
            <v>0</v>
          </cell>
        </row>
        <row r="12">
          <cell r="D12">
            <v>0</v>
          </cell>
          <cell r="K12">
            <v>0</v>
          </cell>
          <cell r="O12">
            <v>0</v>
          </cell>
        </row>
        <row r="13">
          <cell r="D13">
            <v>0</v>
          </cell>
          <cell r="K13">
            <v>0</v>
          </cell>
          <cell r="O13">
            <v>0</v>
          </cell>
        </row>
        <row r="14">
          <cell r="D14">
            <v>0</v>
          </cell>
          <cell r="K14">
            <v>0</v>
          </cell>
          <cell r="O14">
            <v>0</v>
          </cell>
        </row>
        <row r="15">
          <cell r="D15">
            <v>0</v>
          </cell>
          <cell r="K15">
            <v>0</v>
          </cell>
          <cell r="O15">
            <v>0</v>
          </cell>
        </row>
        <row r="16">
          <cell r="D16">
            <v>0</v>
          </cell>
          <cell r="K16">
            <v>0</v>
          </cell>
          <cell r="O16">
            <v>0</v>
          </cell>
        </row>
        <row r="17">
          <cell r="D17">
            <v>0</v>
          </cell>
          <cell r="K17">
            <v>0</v>
          </cell>
          <cell r="O17">
            <v>0</v>
          </cell>
        </row>
        <row r="18">
          <cell r="D18">
            <v>0</v>
          </cell>
          <cell r="K18">
            <v>0</v>
          </cell>
          <cell r="O18">
            <v>0</v>
          </cell>
        </row>
        <row r="19">
          <cell r="D19">
            <v>0</v>
          </cell>
          <cell r="K19">
            <v>0</v>
          </cell>
          <cell r="O19">
            <v>0</v>
          </cell>
        </row>
        <row r="20">
          <cell r="D20">
            <v>0</v>
          </cell>
          <cell r="K20">
            <v>0</v>
          </cell>
          <cell r="O20">
            <v>0</v>
          </cell>
        </row>
        <row r="21">
          <cell r="D21">
            <v>0</v>
          </cell>
          <cell r="K21">
            <v>0</v>
          </cell>
          <cell r="O21">
            <v>0</v>
          </cell>
        </row>
        <row r="22">
          <cell r="D22">
            <v>0</v>
          </cell>
          <cell r="K22">
            <v>0</v>
          </cell>
          <cell r="O22">
            <v>0</v>
          </cell>
        </row>
        <row r="23">
          <cell r="D23">
            <v>0</v>
          </cell>
          <cell r="K23">
            <v>0</v>
          </cell>
          <cell r="O23">
            <v>0</v>
          </cell>
        </row>
        <row r="24">
          <cell r="D24">
            <v>0</v>
          </cell>
          <cell r="K24">
            <v>0</v>
          </cell>
          <cell r="O24">
            <v>0</v>
          </cell>
        </row>
        <row r="25">
          <cell r="D25">
            <v>0</v>
          </cell>
          <cell r="K25">
            <v>0</v>
          </cell>
          <cell r="O25">
            <v>0</v>
          </cell>
        </row>
        <row r="26">
          <cell r="D26">
            <v>0</v>
          </cell>
          <cell r="K26">
            <v>50000</v>
          </cell>
          <cell r="O26">
            <v>0</v>
          </cell>
        </row>
        <row r="27">
          <cell r="D27">
            <v>0</v>
          </cell>
          <cell r="K27">
            <v>0</v>
          </cell>
          <cell r="O27">
            <v>0</v>
          </cell>
        </row>
        <row r="28">
          <cell r="D28">
            <v>0</v>
          </cell>
          <cell r="K28">
            <v>0</v>
          </cell>
          <cell r="O28">
            <v>0</v>
          </cell>
        </row>
        <row r="29">
          <cell r="D29">
            <v>0</v>
          </cell>
          <cell r="K29">
            <v>0</v>
          </cell>
          <cell r="O29">
            <v>0</v>
          </cell>
        </row>
        <row r="30">
          <cell r="D30">
            <v>0</v>
          </cell>
          <cell r="K30">
            <v>0</v>
          </cell>
          <cell r="O30">
            <v>0</v>
          </cell>
        </row>
        <row r="31">
          <cell r="D31">
            <v>0</v>
          </cell>
          <cell r="K31">
            <v>0</v>
          </cell>
          <cell r="O31">
            <v>0</v>
          </cell>
        </row>
        <row r="32">
          <cell r="D32">
            <v>0</v>
          </cell>
          <cell r="K32">
            <v>0</v>
          </cell>
          <cell r="O32">
            <v>0</v>
          </cell>
        </row>
        <row r="33">
          <cell r="D33">
            <v>0</v>
          </cell>
          <cell r="K33">
            <v>0</v>
          </cell>
          <cell r="O33">
            <v>0</v>
          </cell>
        </row>
        <row r="34">
          <cell r="D34">
            <v>0</v>
          </cell>
          <cell r="K34">
            <v>0</v>
          </cell>
          <cell r="O34">
            <v>0</v>
          </cell>
        </row>
        <row r="35">
          <cell r="D35">
            <v>0</v>
          </cell>
          <cell r="K35">
            <v>0</v>
          </cell>
          <cell r="O35">
            <v>0</v>
          </cell>
        </row>
        <row r="36">
          <cell r="D36">
            <v>0</v>
          </cell>
          <cell r="K36">
            <v>0</v>
          </cell>
          <cell r="O36">
            <v>0</v>
          </cell>
        </row>
        <row r="37">
          <cell r="D37">
            <v>0</v>
          </cell>
          <cell r="K37">
            <v>0</v>
          </cell>
          <cell r="O37">
            <v>0</v>
          </cell>
        </row>
        <row r="38">
          <cell r="D38">
            <v>0</v>
          </cell>
          <cell r="K38">
            <v>0</v>
          </cell>
          <cell r="O38">
            <v>0</v>
          </cell>
        </row>
        <row r="39">
          <cell r="D39">
            <v>0</v>
          </cell>
          <cell r="K39">
            <v>0</v>
          </cell>
          <cell r="O39">
            <v>0</v>
          </cell>
        </row>
        <row r="40">
          <cell r="D40">
            <v>0</v>
          </cell>
          <cell r="K40">
            <v>0</v>
          </cell>
          <cell r="O40">
            <v>0</v>
          </cell>
        </row>
        <row r="41">
          <cell r="D41">
            <v>0</v>
          </cell>
          <cell r="K41">
            <v>0</v>
          </cell>
          <cell r="O41">
            <v>0</v>
          </cell>
        </row>
        <row r="42">
          <cell r="D42">
            <v>0</v>
          </cell>
          <cell r="K42">
            <v>0</v>
          </cell>
          <cell r="O42">
            <v>0</v>
          </cell>
        </row>
        <row r="43">
          <cell r="D43">
            <v>0</v>
          </cell>
          <cell r="K43">
            <v>0</v>
          </cell>
          <cell r="O43">
            <v>0</v>
          </cell>
        </row>
        <row r="44">
          <cell r="D44">
            <v>0</v>
          </cell>
          <cell r="K44">
            <v>0</v>
          </cell>
          <cell r="O44">
            <v>0</v>
          </cell>
        </row>
        <row r="45">
          <cell r="D45">
            <v>0</v>
          </cell>
          <cell r="K45">
            <v>672696</v>
          </cell>
          <cell r="O45">
            <v>0</v>
          </cell>
        </row>
        <row r="46">
          <cell r="D46">
            <v>0</v>
          </cell>
          <cell r="K46">
            <v>0</v>
          </cell>
          <cell r="O46">
            <v>0</v>
          </cell>
        </row>
        <row r="47">
          <cell r="D47">
            <v>0</v>
          </cell>
          <cell r="K47">
            <v>440800</v>
          </cell>
          <cell r="O47">
            <v>14000</v>
          </cell>
        </row>
        <row r="48">
          <cell r="D48">
            <v>0</v>
          </cell>
          <cell r="K48">
            <v>555000</v>
          </cell>
          <cell r="O48">
            <v>46000</v>
          </cell>
        </row>
        <row r="49">
          <cell r="D49">
            <v>0</v>
          </cell>
          <cell r="K49">
            <v>0</v>
          </cell>
          <cell r="O49">
            <v>0</v>
          </cell>
        </row>
        <row r="50">
          <cell r="D50">
            <v>0</v>
          </cell>
          <cell r="K50">
            <v>0</v>
          </cell>
          <cell r="O50">
            <v>0</v>
          </cell>
        </row>
        <row r="51">
          <cell r="D51">
            <v>0</v>
          </cell>
          <cell r="K51">
            <v>0</v>
          </cell>
          <cell r="O51">
            <v>0</v>
          </cell>
        </row>
        <row r="52">
          <cell r="D52">
            <v>0</v>
          </cell>
          <cell r="K52">
            <v>0</v>
          </cell>
          <cell r="O52">
            <v>0</v>
          </cell>
        </row>
        <row r="53">
          <cell r="D53">
            <v>0</v>
          </cell>
          <cell r="K53">
            <v>1006700</v>
          </cell>
          <cell r="O53">
            <v>3000000</v>
          </cell>
        </row>
        <row r="54">
          <cell r="D54">
            <v>0</v>
          </cell>
          <cell r="K54">
            <v>180000</v>
          </cell>
          <cell r="O54">
            <v>0</v>
          </cell>
        </row>
        <row r="55">
          <cell r="D55">
            <v>0</v>
          </cell>
          <cell r="K55">
            <v>0</v>
          </cell>
          <cell r="O55">
            <v>0</v>
          </cell>
        </row>
        <row r="56">
          <cell r="D56">
            <v>0</v>
          </cell>
          <cell r="K56">
            <v>510400</v>
          </cell>
          <cell r="O56">
            <v>0</v>
          </cell>
        </row>
        <row r="57">
          <cell r="D57">
            <v>0</v>
          </cell>
          <cell r="K57">
            <v>521200</v>
          </cell>
          <cell r="O57">
            <v>10000</v>
          </cell>
        </row>
        <row r="58">
          <cell r="D58">
            <v>0</v>
          </cell>
          <cell r="K58">
            <v>509700</v>
          </cell>
          <cell r="O58">
            <v>60000</v>
          </cell>
        </row>
        <row r="59">
          <cell r="D59">
            <v>0</v>
          </cell>
          <cell r="K59">
            <v>305800</v>
          </cell>
          <cell r="O59">
            <v>10000</v>
          </cell>
        </row>
        <row r="60">
          <cell r="D60">
            <v>0</v>
          </cell>
          <cell r="K60">
            <v>173700</v>
          </cell>
          <cell r="O60">
            <v>38100</v>
          </cell>
        </row>
        <row r="61">
          <cell r="D61">
            <v>0</v>
          </cell>
          <cell r="K61">
            <v>0</v>
          </cell>
          <cell r="O61">
            <v>0</v>
          </cell>
        </row>
        <row r="62">
          <cell r="D62">
            <v>0</v>
          </cell>
          <cell r="K62">
            <v>2406100</v>
          </cell>
          <cell r="O62">
            <v>25000</v>
          </cell>
        </row>
        <row r="63">
          <cell r="D63">
            <v>0</v>
          </cell>
          <cell r="K63">
            <v>0</v>
          </cell>
          <cell r="O63">
            <v>0</v>
          </cell>
        </row>
        <row r="64">
          <cell r="D64">
            <v>0</v>
          </cell>
          <cell r="K64">
            <v>0</v>
          </cell>
          <cell r="O64">
            <v>0</v>
          </cell>
        </row>
        <row r="65">
          <cell r="D65">
            <v>0</v>
          </cell>
          <cell r="K65">
            <v>0</v>
          </cell>
          <cell r="O65">
            <v>0</v>
          </cell>
        </row>
        <row r="66">
          <cell r="D66">
            <v>0</v>
          </cell>
          <cell r="K66">
            <v>0</v>
          </cell>
          <cell r="O66">
            <v>0</v>
          </cell>
        </row>
        <row r="67">
          <cell r="D67">
            <v>0</v>
          </cell>
          <cell r="K67">
            <v>0</v>
          </cell>
          <cell r="O67">
            <v>0</v>
          </cell>
        </row>
        <row r="68">
          <cell r="D68">
            <v>0</v>
          </cell>
          <cell r="K68">
            <v>0</v>
          </cell>
          <cell r="O68">
            <v>0</v>
          </cell>
        </row>
        <row r="69">
          <cell r="D69">
            <v>0</v>
          </cell>
          <cell r="K69">
            <v>0</v>
          </cell>
          <cell r="O69">
            <v>0</v>
          </cell>
        </row>
        <row r="70">
          <cell r="D70">
            <v>0</v>
          </cell>
          <cell r="K70">
            <v>0</v>
          </cell>
          <cell r="O70">
            <v>0</v>
          </cell>
        </row>
        <row r="71">
          <cell r="D71">
            <v>0</v>
          </cell>
          <cell r="K71">
            <v>0</v>
          </cell>
          <cell r="O71">
            <v>0</v>
          </cell>
        </row>
        <row r="72">
          <cell r="D72">
            <v>0</v>
          </cell>
          <cell r="K72">
            <v>0</v>
          </cell>
          <cell r="O72">
            <v>0</v>
          </cell>
        </row>
        <row r="73">
          <cell r="D73">
            <v>0</v>
          </cell>
          <cell r="K73">
            <v>0</v>
          </cell>
          <cell r="O73">
            <v>0</v>
          </cell>
        </row>
        <row r="74">
          <cell r="D74">
            <v>0</v>
          </cell>
          <cell r="K74">
            <v>0</v>
          </cell>
          <cell r="O74">
            <v>0</v>
          </cell>
        </row>
        <row r="75">
          <cell r="D75">
            <v>0</v>
          </cell>
          <cell r="K75">
            <v>0</v>
          </cell>
          <cell r="O75">
            <v>0</v>
          </cell>
        </row>
        <row r="76">
          <cell r="D76">
            <v>0</v>
          </cell>
          <cell r="K76">
            <v>0</v>
          </cell>
          <cell r="O76">
            <v>0</v>
          </cell>
        </row>
        <row r="77">
          <cell r="D77">
            <v>0</v>
          </cell>
          <cell r="K77">
            <v>0</v>
          </cell>
          <cell r="O77">
            <v>0</v>
          </cell>
        </row>
        <row r="78">
          <cell r="D78">
            <v>0</v>
          </cell>
          <cell r="K78">
            <v>115600</v>
          </cell>
          <cell r="O78">
            <v>10000</v>
          </cell>
        </row>
        <row r="79">
          <cell r="D79">
            <v>0</v>
          </cell>
          <cell r="K79">
            <v>2374896</v>
          </cell>
          <cell r="O79">
            <v>4500</v>
          </cell>
        </row>
        <row r="80">
          <cell r="D80">
            <v>0</v>
          </cell>
          <cell r="K80">
            <v>1469048</v>
          </cell>
          <cell r="O80">
            <v>43000</v>
          </cell>
        </row>
        <row r="81">
          <cell r="D81">
            <v>0</v>
          </cell>
          <cell r="K81">
            <v>1018660</v>
          </cell>
          <cell r="O81">
            <v>16000</v>
          </cell>
        </row>
        <row r="82">
          <cell r="D82">
            <v>0</v>
          </cell>
          <cell r="K82">
            <v>810800</v>
          </cell>
          <cell r="O82">
            <v>14000</v>
          </cell>
        </row>
        <row r="83">
          <cell r="D83">
            <v>0</v>
          </cell>
          <cell r="K83">
            <v>32000</v>
          </cell>
          <cell r="O83">
            <v>8000</v>
          </cell>
        </row>
        <row r="84">
          <cell r="D84">
            <v>0</v>
          </cell>
          <cell r="K84">
            <v>59400</v>
          </cell>
          <cell r="O84">
            <v>600</v>
          </cell>
        </row>
        <row r="85">
          <cell r="D85">
            <v>0</v>
          </cell>
          <cell r="K85">
            <v>14235893</v>
          </cell>
          <cell r="O85">
            <v>1000000</v>
          </cell>
        </row>
        <row r="86">
          <cell r="D86">
            <v>0</v>
          </cell>
          <cell r="K86">
            <v>1527500</v>
          </cell>
          <cell r="O86">
            <v>0</v>
          </cell>
        </row>
        <row r="87">
          <cell r="D87">
            <v>0</v>
          </cell>
          <cell r="K87">
            <v>431200</v>
          </cell>
          <cell r="O87">
            <v>200000</v>
          </cell>
        </row>
        <row r="88">
          <cell r="D88">
            <v>0</v>
          </cell>
          <cell r="K88">
            <v>4403036</v>
          </cell>
          <cell r="O88">
            <v>1020500</v>
          </cell>
        </row>
        <row r="89">
          <cell r="D89">
            <v>0</v>
          </cell>
          <cell r="K89">
            <v>0</v>
          </cell>
          <cell r="O89">
            <v>0</v>
          </cell>
        </row>
        <row r="90">
          <cell r="D90">
            <v>0</v>
          </cell>
          <cell r="K90">
            <v>680000</v>
          </cell>
          <cell r="O90">
            <v>0</v>
          </cell>
        </row>
        <row r="91">
          <cell r="D91">
            <v>0</v>
          </cell>
          <cell r="K91">
            <v>0</v>
          </cell>
          <cell r="O91">
            <v>0</v>
          </cell>
        </row>
        <row r="92">
          <cell r="D92">
            <v>0</v>
          </cell>
          <cell r="K92">
            <v>0</v>
          </cell>
          <cell r="O92">
            <v>0</v>
          </cell>
        </row>
        <row r="93">
          <cell r="D93">
            <v>0</v>
          </cell>
          <cell r="K93">
            <v>58500</v>
          </cell>
          <cell r="O93">
            <v>21500</v>
          </cell>
        </row>
        <row r="94">
          <cell r="D94">
            <v>0</v>
          </cell>
          <cell r="K94">
            <v>215600</v>
          </cell>
          <cell r="O94">
            <v>0</v>
          </cell>
        </row>
        <row r="95">
          <cell r="D95">
            <v>0</v>
          </cell>
          <cell r="K95">
            <v>2546800</v>
          </cell>
          <cell r="O95">
            <v>0</v>
          </cell>
        </row>
        <row r="96">
          <cell r="D96">
            <v>0</v>
          </cell>
          <cell r="K96">
            <v>607800</v>
          </cell>
          <cell r="O96">
            <v>6000</v>
          </cell>
        </row>
        <row r="97">
          <cell r="D97">
            <v>0</v>
          </cell>
          <cell r="K97">
            <v>1000000</v>
          </cell>
          <cell r="O97">
            <v>0</v>
          </cell>
        </row>
        <row r="98">
          <cell r="D98">
            <v>0</v>
          </cell>
          <cell r="K98">
            <v>143500</v>
          </cell>
          <cell r="O98">
            <v>0</v>
          </cell>
        </row>
        <row r="99">
          <cell r="D99">
            <v>0</v>
          </cell>
          <cell r="K99">
            <v>575600</v>
          </cell>
          <cell r="O99">
            <v>0</v>
          </cell>
        </row>
        <row r="100">
          <cell r="D100">
            <v>0</v>
          </cell>
          <cell r="K100">
            <v>5435925</v>
          </cell>
          <cell r="O100">
            <v>42000</v>
          </cell>
        </row>
        <row r="101">
          <cell r="D101">
            <v>0</v>
          </cell>
          <cell r="K101">
            <v>0</v>
          </cell>
          <cell r="O101">
            <v>0</v>
          </cell>
        </row>
        <row r="102">
          <cell r="D102">
            <v>0</v>
          </cell>
          <cell r="K102">
            <v>0</v>
          </cell>
          <cell r="O102">
            <v>0</v>
          </cell>
        </row>
        <row r="103">
          <cell r="D103">
            <v>0</v>
          </cell>
          <cell r="K103">
            <v>4942872</v>
          </cell>
          <cell r="O103">
            <v>3334400</v>
          </cell>
        </row>
        <row r="104">
          <cell r="D104">
            <v>0</v>
          </cell>
          <cell r="K104">
            <v>3116940</v>
          </cell>
          <cell r="O104">
            <v>0</v>
          </cell>
        </row>
        <row r="105">
          <cell r="D105">
            <v>0</v>
          </cell>
          <cell r="K105">
            <v>300000</v>
          </cell>
          <cell r="O105">
            <v>0</v>
          </cell>
        </row>
        <row r="106">
          <cell r="D106">
            <v>0</v>
          </cell>
          <cell r="K106">
            <v>0</v>
          </cell>
          <cell r="O106">
            <v>0</v>
          </cell>
        </row>
        <row r="107">
          <cell r="D107">
            <v>0</v>
          </cell>
          <cell r="K107">
            <v>2201356</v>
          </cell>
          <cell r="O107">
            <v>344700</v>
          </cell>
        </row>
        <row r="108">
          <cell r="D108">
            <v>0</v>
          </cell>
          <cell r="K108">
            <v>0</v>
          </cell>
          <cell r="O108">
            <v>0</v>
          </cell>
        </row>
        <row r="109">
          <cell r="D109">
            <v>0</v>
          </cell>
          <cell r="K109">
            <v>2001675</v>
          </cell>
          <cell r="O109">
            <v>7370</v>
          </cell>
        </row>
        <row r="110">
          <cell r="D110">
            <v>0</v>
          </cell>
          <cell r="K110">
            <v>106800</v>
          </cell>
          <cell r="O110">
            <v>0</v>
          </cell>
        </row>
        <row r="111">
          <cell r="D111">
            <v>0</v>
          </cell>
          <cell r="K111">
            <v>478100</v>
          </cell>
          <cell r="O111">
            <v>0</v>
          </cell>
        </row>
        <row r="112">
          <cell r="D112">
            <v>0</v>
          </cell>
          <cell r="K112">
            <v>75400</v>
          </cell>
          <cell r="O112">
            <v>0</v>
          </cell>
        </row>
        <row r="113">
          <cell r="D113">
            <v>0</v>
          </cell>
          <cell r="K113">
            <v>0</v>
          </cell>
          <cell r="O113">
            <v>0</v>
          </cell>
        </row>
        <row r="114">
          <cell r="D114">
            <v>0</v>
          </cell>
          <cell r="K114">
            <v>0</v>
          </cell>
          <cell r="O114">
            <v>0</v>
          </cell>
        </row>
        <row r="115">
          <cell r="D115">
            <v>0</v>
          </cell>
          <cell r="K115">
            <v>0</v>
          </cell>
          <cell r="O115">
            <v>0</v>
          </cell>
        </row>
        <row r="116">
          <cell r="D116">
            <v>0</v>
          </cell>
          <cell r="K116">
            <v>0</v>
          </cell>
          <cell r="O116">
            <v>0</v>
          </cell>
        </row>
        <row r="117">
          <cell r="D117">
            <v>0</v>
          </cell>
          <cell r="K117">
            <v>0</v>
          </cell>
          <cell r="O117">
            <v>0</v>
          </cell>
        </row>
        <row r="118">
          <cell r="D118">
            <v>0</v>
          </cell>
          <cell r="K118">
            <v>0</v>
          </cell>
          <cell r="O118">
            <v>0</v>
          </cell>
        </row>
        <row r="119">
          <cell r="D119">
            <v>0</v>
          </cell>
          <cell r="K119">
            <v>11065200</v>
          </cell>
          <cell r="O119">
            <v>0</v>
          </cell>
        </row>
        <row r="120">
          <cell r="D120">
            <v>0</v>
          </cell>
          <cell r="K120">
            <v>0</v>
          </cell>
          <cell r="O120">
            <v>0</v>
          </cell>
        </row>
        <row r="121">
          <cell r="D121">
            <v>0</v>
          </cell>
          <cell r="K121">
            <v>30000</v>
          </cell>
          <cell r="O121">
            <v>0</v>
          </cell>
        </row>
        <row r="122">
          <cell r="D122">
            <v>0</v>
          </cell>
          <cell r="K122">
            <v>3229964</v>
          </cell>
          <cell r="O122">
            <v>0</v>
          </cell>
        </row>
        <row r="123">
          <cell r="D123">
            <v>0</v>
          </cell>
          <cell r="K123">
            <v>0</v>
          </cell>
          <cell r="O123">
            <v>0</v>
          </cell>
        </row>
        <row r="124">
          <cell r="D124">
            <v>0</v>
          </cell>
          <cell r="K124">
            <v>50000</v>
          </cell>
          <cell r="O124">
            <v>0</v>
          </cell>
        </row>
        <row r="125">
          <cell r="D125">
            <v>0</v>
          </cell>
          <cell r="K125">
            <v>23511500</v>
          </cell>
          <cell r="O125">
            <v>1390000</v>
          </cell>
        </row>
        <row r="126">
          <cell r="D126">
            <v>0</v>
          </cell>
          <cell r="K126">
            <v>111653950</v>
          </cell>
          <cell r="O126">
            <v>1580630</v>
          </cell>
        </row>
        <row r="127">
          <cell r="D127">
            <v>0</v>
          </cell>
          <cell r="K127">
            <v>0</v>
          </cell>
          <cell r="O127">
            <v>0</v>
          </cell>
        </row>
        <row r="128">
          <cell r="D128">
            <v>0</v>
          </cell>
          <cell r="K128">
            <v>0</v>
          </cell>
          <cell r="O128">
            <v>0</v>
          </cell>
        </row>
        <row r="129">
          <cell r="D129">
            <v>0</v>
          </cell>
          <cell r="K129">
            <v>0</v>
          </cell>
          <cell r="O129">
            <v>0</v>
          </cell>
        </row>
        <row r="130">
          <cell r="D130">
            <v>0</v>
          </cell>
          <cell r="K130">
            <v>0</v>
          </cell>
          <cell r="O130">
            <v>0</v>
          </cell>
        </row>
        <row r="131">
          <cell r="D131">
            <v>0</v>
          </cell>
          <cell r="K131">
            <v>0</v>
          </cell>
          <cell r="O131">
            <v>0</v>
          </cell>
        </row>
        <row r="132">
          <cell r="D132">
            <v>0</v>
          </cell>
          <cell r="K132">
            <v>0</v>
          </cell>
          <cell r="O132">
            <v>0</v>
          </cell>
        </row>
        <row r="133">
          <cell r="D133">
            <v>0</v>
          </cell>
          <cell r="K133">
            <v>0</v>
          </cell>
          <cell r="O133">
            <v>0</v>
          </cell>
        </row>
        <row r="134">
          <cell r="D134">
            <v>0</v>
          </cell>
          <cell r="K134">
            <v>0</v>
          </cell>
          <cell r="O134">
            <v>0</v>
          </cell>
        </row>
        <row r="135">
          <cell r="D135">
            <v>0</v>
          </cell>
          <cell r="K135">
            <v>0</v>
          </cell>
          <cell r="O135">
            <v>0</v>
          </cell>
        </row>
      </sheetData>
      <sheetData sheetId="5">
        <row r="6">
          <cell r="D6">
            <v>0</v>
          </cell>
          <cell r="H6">
            <v>74864</v>
          </cell>
        </row>
        <row r="7">
          <cell r="D7">
            <v>0</v>
          </cell>
          <cell r="H7">
            <v>7104</v>
          </cell>
        </row>
        <row r="8">
          <cell r="D8">
            <v>0</v>
          </cell>
          <cell r="H8">
            <v>20000</v>
          </cell>
        </row>
        <row r="9">
          <cell r="D9">
            <v>0</v>
          </cell>
          <cell r="H9">
            <v>30656</v>
          </cell>
        </row>
        <row r="10">
          <cell r="D10">
            <v>0</v>
          </cell>
          <cell r="H10">
            <v>32104</v>
          </cell>
        </row>
        <row r="11">
          <cell r="D11">
            <v>0</v>
          </cell>
          <cell r="H11">
            <v>12000</v>
          </cell>
        </row>
        <row r="12">
          <cell r="D12">
            <v>0</v>
          </cell>
          <cell r="H12">
            <v>3552</v>
          </cell>
        </row>
        <row r="13">
          <cell r="D13">
            <v>0</v>
          </cell>
          <cell r="H13">
            <v>3552</v>
          </cell>
        </row>
        <row r="14">
          <cell r="D14">
            <v>0</v>
          </cell>
          <cell r="H14">
            <v>0</v>
          </cell>
        </row>
        <row r="15">
          <cell r="D15">
            <v>0</v>
          </cell>
          <cell r="H15">
            <v>0</v>
          </cell>
        </row>
        <row r="16">
          <cell r="D16">
            <v>0</v>
          </cell>
          <cell r="H16">
            <v>0</v>
          </cell>
        </row>
        <row r="17">
          <cell r="D17">
            <v>0</v>
          </cell>
          <cell r="H17">
            <v>0</v>
          </cell>
        </row>
        <row r="18">
          <cell r="D18">
            <v>0</v>
          </cell>
          <cell r="H18">
            <v>0</v>
          </cell>
        </row>
        <row r="19">
          <cell r="D19">
            <v>0</v>
          </cell>
          <cell r="H19">
            <v>0</v>
          </cell>
        </row>
        <row r="20">
          <cell r="D20">
            <v>0</v>
          </cell>
          <cell r="H20">
            <v>0</v>
          </cell>
        </row>
        <row r="21">
          <cell r="D21">
            <v>0</v>
          </cell>
          <cell r="H21">
            <v>0</v>
          </cell>
        </row>
        <row r="22">
          <cell r="D22">
            <v>0</v>
          </cell>
          <cell r="H22">
            <v>208428</v>
          </cell>
        </row>
        <row r="23">
          <cell r="D23">
            <v>0</v>
          </cell>
          <cell r="H23">
            <v>0</v>
          </cell>
        </row>
        <row r="24">
          <cell r="D24">
            <v>0</v>
          </cell>
          <cell r="H24">
            <v>0</v>
          </cell>
        </row>
        <row r="25">
          <cell r="D25">
            <v>0</v>
          </cell>
          <cell r="H25">
            <v>3552</v>
          </cell>
        </row>
        <row r="26">
          <cell r="D26">
            <v>0</v>
          </cell>
          <cell r="H26">
            <v>0</v>
          </cell>
        </row>
        <row r="27">
          <cell r="D27">
            <v>0</v>
          </cell>
          <cell r="H27">
            <v>14384</v>
          </cell>
        </row>
        <row r="28">
          <cell r="D28">
            <v>0</v>
          </cell>
          <cell r="H28">
            <v>35816</v>
          </cell>
        </row>
        <row r="29">
          <cell r="D29">
            <v>0</v>
          </cell>
          <cell r="H29">
            <v>90000</v>
          </cell>
        </row>
        <row r="30">
          <cell r="D30">
            <v>0</v>
          </cell>
          <cell r="H30">
            <v>0</v>
          </cell>
        </row>
        <row r="31">
          <cell r="D31">
            <v>0</v>
          </cell>
          <cell r="H31">
            <v>0</v>
          </cell>
        </row>
        <row r="32">
          <cell r="D32">
            <v>0</v>
          </cell>
          <cell r="H32">
            <v>14208</v>
          </cell>
        </row>
        <row r="33">
          <cell r="D33">
            <v>0</v>
          </cell>
          <cell r="H33">
            <v>2329809</v>
          </cell>
        </row>
        <row r="34">
          <cell r="D34">
            <v>0</v>
          </cell>
          <cell r="H34">
            <v>227796</v>
          </cell>
        </row>
        <row r="35">
          <cell r="D35">
            <v>0</v>
          </cell>
          <cell r="H35">
            <v>0</v>
          </cell>
        </row>
        <row r="36">
          <cell r="D36">
            <v>0</v>
          </cell>
          <cell r="H36">
            <v>1447849</v>
          </cell>
        </row>
        <row r="37">
          <cell r="D37">
            <v>0</v>
          </cell>
          <cell r="H37">
            <v>27800</v>
          </cell>
        </row>
        <row r="38">
          <cell r="D38">
            <v>0</v>
          </cell>
          <cell r="H38">
            <v>70000</v>
          </cell>
        </row>
        <row r="39">
          <cell r="D39">
            <v>0</v>
          </cell>
          <cell r="H39">
            <v>3552</v>
          </cell>
        </row>
        <row r="40">
          <cell r="D40">
            <v>0</v>
          </cell>
          <cell r="H40">
            <v>10656</v>
          </cell>
        </row>
        <row r="41">
          <cell r="D41">
            <v>0</v>
          </cell>
          <cell r="H41">
            <v>0</v>
          </cell>
        </row>
        <row r="42">
          <cell r="D42">
            <v>0</v>
          </cell>
          <cell r="H42">
            <v>9000</v>
          </cell>
        </row>
        <row r="43">
          <cell r="D43">
            <v>0</v>
          </cell>
          <cell r="H43">
            <v>0</v>
          </cell>
        </row>
        <row r="44">
          <cell r="D44">
            <v>0</v>
          </cell>
          <cell r="H44">
            <v>0</v>
          </cell>
        </row>
        <row r="45">
          <cell r="D45">
            <v>0</v>
          </cell>
          <cell r="H45">
            <v>952504</v>
          </cell>
        </row>
        <row r="46">
          <cell r="D46">
            <v>300000</v>
          </cell>
          <cell r="H46">
            <v>622700</v>
          </cell>
        </row>
        <row r="47">
          <cell r="D47">
            <v>0</v>
          </cell>
          <cell r="H47">
            <v>18000</v>
          </cell>
        </row>
        <row r="48">
          <cell r="D48">
            <v>0</v>
          </cell>
          <cell r="H48">
            <v>80300</v>
          </cell>
        </row>
        <row r="49">
          <cell r="D49">
            <v>0</v>
          </cell>
          <cell r="H49">
            <v>0</v>
          </cell>
        </row>
        <row r="50">
          <cell r="D50">
            <v>905000</v>
          </cell>
          <cell r="H50">
            <v>58912</v>
          </cell>
        </row>
        <row r="51">
          <cell r="D51">
            <v>2024000</v>
          </cell>
          <cell r="H51">
            <v>194136</v>
          </cell>
        </row>
        <row r="52">
          <cell r="D52">
            <v>0</v>
          </cell>
          <cell r="H52">
            <v>0</v>
          </cell>
        </row>
        <row r="53">
          <cell r="D53">
            <v>0</v>
          </cell>
          <cell r="H53">
            <v>0</v>
          </cell>
        </row>
        <row r="54">
          <cell r="D54">
            <v>0</v>
          </cell>
          <cell r="H54">
            <v>0</v>
          </cell>
        </row>
        <row r="55">
          <cell r="D55">
            <v>0</v>
          </cell>
          <cell r="H55">
            <v>779496</v>
          </cell>
        </row>
        <row r="56">
          <cell r="D56">
            <v>0</v>
          </cell>
          <cell r="H56">
            <v>0</v>
          </cell>
        </row>
        <row r="57">
          <cell r="D57">
            <v>0</v>
          </cell>
          <cell r="H57">
            <v>0</v>
          </cell>
        </row>
        <row r="58">
          <cell r="D58">
            <v>0</v>
          </cell>
          <cell r="H58">
            <v>907200</v>
          </cell>
        </row>
        <row r="59">
          <cell r="D59">
            <v>0</v>
          </cell>
          <cell r="H59">
            <v>0</v>
          </cell>
        </row>
        <row r="60">
          <cell r="D60">
            <v>0</v>
          </cell>
          <cell r="H60">
            <v>1714000</v>
          </cell>
        </row>
        <row r="61">
          <cell r="D61">
            <v>0</v>
          </cell>
          <cell r="H61">
            <v>50000</v>
          </cell>
        </row>
        <row r="62">
          <cell r="D62">
            <v>0</v>
          </cell>
          <cell r="H62">
            <v>23040000</v>
          </cell>
        </row>
        <row r="63">
          <cell r="D63">
            <v>0</v>
          </cell>
          <cell r="H63">
            <v>820000</v>
          </cell>
        </row>
        <row r="64">
          <cell r="D64">
            <v>0</v>
          </cell>
          <cell r="H64">
            <v>21000</v>
          </cell>
        </row>
        <row r="65">
          <cell r="D65">
            <v>0</v>
          </cell>
          <cell r="H65">
            <v>100000</v>
          </cell>
        </row>
        <row r="66">
          <cell r="D66">
            <v>0</v>
          </cell>
          <cell r="H66">
            <v>100000</v>
          </cell>
        </row>
        <row r="67">
          <cell r="D67">
            <v>0</v>
          </cell>
          <cell r="H67">
            <v>27000</v>
          </cell>
        </row>
        <row r="68">
          <cell r="D68">
            <v>0</v>
          </cell>
          <cell r="H68">
            <v>54000</v>
          </cell>
        </row>
        <row r="69">
          <cell r="D69">
            <v>0</v>
          </cell>
          <cell r="H69">
            <v>452000</v>
          </cell>
        </row>
        <row r="70">
          <cell r="D70">
            <v>0</v>
          </cell>
          <cell r="H70">
            <v>0</v>
          </cell>
        </row>
        <row r="71">
          <cell r="D71">
            <v>0</v>
          </cell>
          <cell r="H71">
            <v>361000</v>
          </cell>
        </row>
        <row r="72">
          <cell r="D72">
            <v>0</v>
          </cell>
          <cell r="H72">
            <v>0</v>
          </cell>
        </row>
        <row r="73">
          <cell r="D73">
            <v>0</v>
          </cell>
          <cell r="H73">
            <v>14208</v>
          </cell>
        </row>
        <row r="74">
          <cell r="D74">
            <v>0</v>
          </cell>
          <cell r="H74">
            <v>78384</v>
          </cell>
        </row>
        <row r="75">
          <cell r="D75">
            <v>0</v>
          </cell>
          <cell r="H75">
            <v>800000</v>
          </cell>
        </row>
        <row r="76">
          <cell r="D76">
            <v>360000</v>
          </cell>
          <cell r="H76">
            <v>0</v>
          </cell>
        </row>
        <row r="77">
          <cell r="D77">
            <v>0</v>
          </cell>
          <cell r="H77">
            <v>276000</v>
          </cell>
        </row>
        <row r="78">
          <cell r="D78">
            <v>0</v>
          </cell>
          <cell r="H78">
            <v>0</v>
          </cell>
        </row>
        <row r="79">
          <cell r="D79">
            <v>0</v>
          </cell>
          <cell r="H79">
            <v>9104</v>
          </cell>
        </row>
        <row r="80">
          <cell r="D80">
            <v>0</v>
          </cell>
          <cell r="H80">
            <v>3552</v>
          </cell>
        </row>
        <row r="81">
          <cell r="D81">
            <v>0</v>
          </cell>
          <cell r="H81">
            <v>45920</v>
          </cell>
        </row>
        <row r="82">
          <cell r="D82">
            <v>0</v>
          </cell>
          <cell r="H82">
            <v>0</v>
          </cell>
        </row>
        <row r="83">
          <cell r="D83">
            <v>0</v>
          </cell>
          <cell r="H83">
            <v>0</v>
          </cell>
        </row>
        <row r="84">
          <cell r="D84">
            <v>0</v>
          </cell>
          <cell r="H84">
            <v>0</v>
          </cell>
        </row>
        <row r="85">
          <cell r="D85">
            <v>0</v>
          </cell>
          <cell r="H85">
            <v>119607</v>
          </cell>
        </row>
        <row r="86">
          <cell r="D86">
            <v>0</v>
          </cell>
          <cell r="H86">
            <v>0</v>
          </cell>
        </row>
        <row r="87">
          <cell r="D87">
            <v>0</v>
          </cell>
          <cell r="H87">
            <v>0</v>
          </cell>
        </row>
        <row r="88">
          <cell r="D88">
            <v>0</v>
          </cell>
          <cell r="H88">
            <v>407364</v>
          </cell>
        </row>
        <row r="89">
          <cell r="D89">
            <v>3500000</v>
          </cell>
          <cell r="H89">
            <v>0</v>
          </cell>
        </row>
        <row r="90">
          <cell r="D90">
            <v>0</v>
          </cell>
          <cell r="H90">
            <v>1007552</v>
          </cell>
        </row>
        <row r="91">
          <cell r="D91">
            <v>2000000</v>
          </cell>
          <cell r="H91">
            <v>106832</v>
          </cell>
        </row>
        <row r="92">
          <cell r="D92">
            <v>0</v>
          </cell>
          <cell r="H92">
            <v>38600</v>
          </cell>
        </row>
        <row r="93">
          <cell r="D93">
            <v>0</v>
          </cell>
          <cell r="H93">
            <v>0</v>
          </cell>
        </row>
        <row r="94">
          <cell r="D94">
            <v>0</v>
          </cell>
          <cell r="H94">
            <v>0</v>
          </cell>
        </row>
        <row r="95">
          <cell r="D95">
            <v>0</v>
          </cell>
          <cell r="H95">
            <v>0</v>
          </cell>
        </row>
        <row r="96">
          <cell r="D96">
            <v>0</v>
          </cell>
          <cell r="H96">
            <v>0</v>
          </cell>
        </row>
        <row r="97">
          <cell r="D97">
            <v>0</v>
          </cell>
          <cell r="H97">
            <v>0</v>
          </cell>
        </row>
        <row r="98">
          <cell r="D98">
            <v>0</v>
          </cell>
          <cell r="H98">
            <v>0</v>
          </cell>
        </row>
        <row r="99">
          <cell r="D99">
            <v>0</v>
          </cell>
          <cell r="H99">
            <v>0</v>
          </cell>
        </row>
        <row r="100">
          <cell r="D100">
            <v>1686000</v>
          </cell>
          <cell r="H100">
            <v>161035</v>
          </cell>
        </row>
        <row r="101">
          <cell r="D101">
            <v>0</v>
          </cell>
          <cell r="H101">
            <v>76076</v>
          </cell>
        </row>
        <row r="102">
          <cell r="D102">
            <v>1763600</v>
          </cell>
          <cell r="H102">
            <v>0</v>
          </cell>
        </row>
        <row r="103">
          <cell r="D103">
            <v>0</v>
          </cell>
          <cell r="H103">
            <v>49728</v>
          </cell>
        </row>
        <row r="104">
          <cell r="D104">
            <v>0</v>
          </cell>
          <cell r="H104">
            <v>47760</v>
          </cell>
        </row>
        <row r="105">
          <cell r="D105">
            <v>0</v>
          </cell>
          <cell r="H105">
            <v>0</v>
          </cell>
        </row>
        <row r="106">
          <cell r="D106">
            <v>200000</v>
          </cell>
          <cell r="H106">
            <v>269916</v>
          </cell>
        </row>
        <row r="107">
          <cell r="D107">
            <v>0</v>
          </cell>
          <cell r="H107">
            <v>82244</v>
          </cell>
        </row>
        <row r="108">
          <cell r="D108">
            <v>0</v>
          </cell>
          <cell r="H108">
            <v>58900</v>
          </cell>
        </row>
        <row r="109">
          <cell r="D109">
            <v>0</v>
          </cell>
          <cell r="H109">
            <v>437355</v>
          </cell>
        </row>
        <row r="110">
          <cell r="D110">
            <v>0</v>
          </cell>
          <cell r="H110">
            <v>0</v>
          </cell>
        </row>
        <row r="111">
          <cell r="D111">
            <v>0</v>
          </cell>
          <cell r="H111">
            <v>0</v>
          </cell>
        </row>
        <row r="112">
          <cell r="D112">
            <v>0</v>
          </cell>
          <cell r="H112">
            <v>0</v>
          </cell>
        </row>
        <row r="113">
          <cell r="D113">
            <v>0</v>
          </cell>
          <cell r="H113">
            <v>0</v>
          </cell>
        </row>
        <row r="114">
          <cell r="D114">
            <v>0</v>
          </cell>
          <cell r="H114">
            <v>0</v>
          </cell>
        </row>
        <row r="115">
          <cell r="D115">
            <v>0</v>
          </cell>
          <cell r="H115">
            <v>3552</v>
          </cell>
        </row>
        <row r="116">
          <cell r="D116">
            <v>0</v>
          </cell>
          <cell r="H116">
            <v>0</v>
          </cell>
        </row>
        <row r="117">
          <cell r="D117">
            <v>0</v>
          </cell>
          <cell r="H117">
            <v>0</v>
          </cell>
        </row>
        <row r="118">
          <cell r="D118">
            <v>0</v>
          </cell>
          <cell r="H118">
            <v>134820</v>
          </cell>
        </row>
        <row r="119">
          <cell r="D119">
            <v>0</v>
          </cell>
          <cell r="H119">
            <v>298000</v>
          </cell>
        </row>
        <row r="120">
          <cell r="D120">
            <v>0</v>
          </cell>
          <cell r="H120">
            <v>68200</v>
          </cell>
        </row>
        <row r="121">
          <cell r="D121">
            <v>0</v>
          </cell>
          <cell r="H121">
            <v>0</v>
          </cell>
        </row>
        <row r="122">
          <cell r="D122">
            <v>0</v>
          </cell>
          <cell r="H122">
            <v>29136</v>
          </cell>
        </row>
        <row r="123">
          <cell r="D123">
            <v>0</v>
          </cell>
          <cell r="H123">
            <v>0</v>
          </cell>
        </row>
        <row r="124">
          <cell r="D124">
            <v>0</v>
          </cell>
          <cell r="H124">
            <v>0</v>
          </cell>
        </row>
        <row r="125">
          <cell r="D125">
            <v>0</v>
          </cell>
          <cell r="H125">
            <v>476500</v>
          </cell>
        </row>
        <row r="126">
          <cell r="D126">
            <v>0</v>
          </cell>
          <cell r="H126">
            <v>3482732</v>
          </cell>
        </row>
        <row r="127">
          <cell r="D127">
            <v>0</v>
          </cell>
          <cell r="H127">
            <v>1625100</v>
          </cell>
        </row>
        <row r="128">
          <cell r="D128">
            <v>0</v>
          </cell>
          <cell r="H128">
            <v>370476</v>
          </cell>
        </row>
        <row r="129">
          <cell r="D129">
            <v>0</v>
          </cell>
          <cell r="H129">
            <v>1097308</v>
          </cell>
        </row>
        <row r="130">
          <cell r="D130">
            <v>0</v>
          </cell>
          <cell r="H130">
            <v>75120</v>
          </cell>
        </row>
        <row r="131">
          <cell r="D131">
            <v>0</v>
          </cell>
          <cell r="H131">
            <v>52522</v>
          </cell>
        </row>
        <row r="132">
          <cell r="D132">
            <v>0</v>
          </cell>
          <cell r="H132">
            <v>314400</v>
          </cell>
        </row>
        <row r="133">
          <cell r="D133">
            <v>0</v>
          </cell>
          <cell r="H133">
            <v>208632</v>
          </cell>
        </row>
        <row r="134">
          <cell r="D134">
            <v>0</v>
          </cell>
          <cell r="H134">
            <v>128600</v>
          </cell>
        </row>
        <row r="135">
          <cell r="D135">
            <v>0</v>
          </cell>
          <cell r="H135">
            <v>382948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workbookViewId="0" topLeftCell="A1">
      <selection activeCell="N13" sqref="N13"/>
    </sheetView>
  </sheetViews>
  <sheetFormatPr defaultColWidth="10.28125" defaultRowHeight="12.75"/>
  <cols>
    <col min="1" max="1" width="10.28125" style="1" customWidth="1"/>
    <col min="2" max="2" width="14.28125" style="1" customWidth="1"/>
    <col min="3" max="16384" width="10.28125" style="1" customWidth="1"/>
  </cols>
  <sheetData>
    <row r="5" spans="1:3" ht="18.75">
      <c r="A5" s="254" t="s">
        <v>0</v>
      </c>
      <c r="B5" s="254"/>
      <c r="C5" s="254"/>
    </row>
    <row r="10" spans="1:8" ht="52.5" customHeight="1">
      <c r="A10" s="255" t="s">
        <v>1</v>
      </c>
      <c r="B10" s="255"/>
      <c r="C10" s="255"/>
      <c r="D10" s="255"/>
      <c r="E10" s="255"/>
      <c r="F10" s="255"/>
      <c r="G10" s="255"/>
      <c r="H10" s="255"/>
    </row>
    <row r="11" spans="1:8" ht="37.5" customHeight="1">
      <c r="A11" s="256" t="s">
        <v>2</v>
      </c>
      <c r="B11" s="256"/>
      <c r="C11" s="256"/>
      <c r="D11" s="256"/>
      <c r="E11" s="256"/>
      <c r="F11" s="256"/>
      <c r="G11" s="256"/>
      <c r="H11" s="256"/>
    </row>
    <row r="12" spans="1:8" ht="54.75" customHeight="1">
      <c r="A12" s="257"/>
      <c r="B12" s="257"/>
      <c r="C12" s="257"/>
      <c r="D12" s="257"/>
      <c r="E12" s="257"/>
      <c r="F12" s="257"/>
      <c r="G12" s="257"/>
      <c r="H12" s="257"/>
    </row>
    <row r="13" spans="1:8" ht="54.75" customHeight="1">
      <c r="A13" s="257"/>
      <c r="B13" s="257"/>
      <c r="C13" s="257"/>
      <c r="D13" s="257"/>
      <c r="E13" s="257"/>
      <c r="F13" s="257"/>
      <c r="G13" s="257"/>
      <c r="H13" s="257"/>
    </row>
    <row r="17" spans="1:8" ht="36" customHeight="1">
      <c r="A17" s="255" t="s">
        <v>3</v>
      </c>
      <c r="B17" s="255"/>
      <c r="C17" s="255"/>
      <c r="D17" s="255"/>
      <c r="E17" s="255"/>
      <c r="F17" s="255"/>
      <c r="G17" s="255"/>
      <c r="H17" s="255"/>
    </row>
    <row r="22" spans="1:8" ht="31.5">
      <c r="A22" s="255">
        <v>2019.2</v>
      </c>
      <c r="B22" s="255"/>
      <c r="C22" s="255"/>
      <c r="D22" s="255"/>
      <c r="E22" s="255"/>
      <c r="F22" s="255"/>
      <c r="G22" s="255"/>
      <c r="H22" s="255"/>
    </row>
  </sheetData>
  <sheetProtection/>
  <mergeCells count="6">
    <mergeCell ref="A5:C5"/>
    <mergeCell ref="A10:H10"/>
    <mergeCell ref="A11:H11"/>
    <mergeCell ref="A12:H12"/>
    <mergeCell ref="A17:H17"/>
    <mergeCell ref="A22:H22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9"/>
  <sheetViews>
    <sheetView workbookViewId="0" topLeftCell="A1">
      <selection activeCell="I7" sqref="I7"/>
    </sheetView>
  </sheetViews>
  <sheetFormatPr defaultColWidth="9.140625" defaultRowHeight="12.75"/>
  <cols>
    <col min="1" max="1" width="62.8515625" style="120" customWidth="1"/>
    <col min="2" max="2" width="21.28125" style="120" customWidth="1"/>
    <col min="3" max="16384" width="9.140625" style="120" customWidth="1"/>
  </cols>
  <sheetData>
    <row r="1" s="119" customFormat="1" ht="36" customHeight="1">
      <c r="A1" s="121" t="s">
        <v>34</v>
      </c>
    </row>
    <row r="2" spans="1:2" ht="33.75" customHeight="1">
      <c r="A2" s="122" t="s">
        <v>1040</v>
      </c>
      <c r="B2" s="122"/>
    </row>
    <row r="3" spans="1:2" ht="13.5">
      <c r="A3" s="123" t="s">
        <v>509</v>
      </c>
      <c r="B3" s="123"/>
    </row>
    <row r="4" spans="1:2" ht="30" customHeight="1">
      <c r="A4" s="124" t="s">
        <v>1041</v>
      </c>
      <c r="B4" s="124" t="s">
        <v>1042</v>
      </c>
    </row>
    <row r="5" spans="1:2" ht="30" customHeight="1">
      <c r="A5" s="125" t="s">
        <v>1043</v>
      </c>
      <c r="B5" s="126">
        <v>5500</v>
      </c>
    </row>
    <row r="6" spans="1:2" ht="30" customHeight="1">
      <c r="A6" s="125" t="s">
        <v>1044</v>
      </c>
      <c r="B6" s="127">
        <f>SUM(B7:B8,B13:B16)</f>
        <v>1141</v>
      </c>
    </row>
    <row r="7" spans="1:2" ht="30" customHeight="1">
      <c r="A7" s="126" t="s">
        <v>1045</v>
      </c>
      <c r="B7" s="127">
        <v>-4</v>
      </c>
    </row>
    <row r="8" spans="1:2" ht="30" customHeight="1">
      <c r="A8" s="126" t="s">
        <v>1046</v>
      </c>
      <c r="B8" s="127">
        <f>SUM(B9:B12)</f>
        <v>73</v>
      </c>
    </row>
    <row r="9" spans="1:2" ht="30" customHeight="1">
      <c r="A9" s="128" t="s">
        <v>1047</v>
      </c>
      <c r="B9" s="127">
        <v>1</v>
      </c>
    </row>
    <row r="10" spans="1:2" ht="30" customHeight="1">
      <c r="A10" s="128" t="s">
        <v>1048</v>
      </c>
      <c r="B10" s="127">
        <v>43</v>
      </c>
    </row>
    <row r="11" spans="1:2" ht="30" customHeight="1">
      <c r="A11" s="128" t="s">
        <v>1049</v>
      </c>
      <c r="B11" s="127">
        <v>11</v>
      </c>
    </row>
    <row r="12" spans="1:2" ht="30" customHeight="1">
      <c r="A12" s="128" t="s">
        <v>1050</v>
      </c>
      <c r="B12" s="127">
        <v>18</v>
      </c>
    </row>
    <row r="13" spans="1:2" ht="30" customHeight="1">
      <c r="A13" s="126" t="s">
        <v>1051</v>
      </c>
      <c r="B13" s="127">
        <v>248</v>
      </c>
    </row>
    <row r="14" spans="1:2" ht="30" customHeight="1">
      <c r="A14" s="126" t="s">
        <v>1052</v>
      </c>
      <c r="B14" s="127">
        <v>0</v>
      </c>
    </row>
    <row r="15" spans="1:2" ht="30" customHeight="1">
      <c r="A15" s="126" t="s">
        <v>1053</v>
      </c>
      <c r="B15" s="127">
        <v>824</v>
      </c>
    </row>
    <row r="16" spans="1:2" ht="30" customHeight="1">
      <c r="A16" s="126" t="s">
        <v>1054</v>
      </c>
      <c r="B16" s="127"/>
    </row>
    <row r="17" spans="1:2" ht="30" customHeight="1">
      <c r="A17" s="125" t="s">
        <v>1055</v>
      </c>
      <c r="B17" s="129">
        <f>SUM(B18:B19,B26,B29,B59,B61,B63,B65,B67,B72,B75,B80,B82,B117,B119,B124,B126,B140,B150,B167,B171,B173)</f>
        <v>95660</v>
      </c>
    </row>
    <row r="18" spans="1:2" ht="30" customHeight="1">
      <c r="A18" s="130" t="s">
        <v>1056</v>
      </c>
      <c r="B18" s="131">
        <v>380</v>
      </c>
    </row>
    <row r="19" spans="1:2" ht="30" customHeight="1">
      <c r="A19" s="130" t="s">
        <v>1057</v>
      </c>
      <c r="B19" s="131">
        <f>SUM(B20:B25)</f>
        <v>42023</v>
      </c>
    </row>
    <row r="20" spans="1:2" ht="30" customHeight="1">
      <c r="A20" s="128" t="s">
        <v>1058</v>
      </c>
      <c r="B20" s="132">
        <v>221</v>
      </c>
    </row>
    <row r="21" spans="1:2" ht="30" customHeight="1">
      <c r="A21" s="128" t="s">
        <v>1059</v>
      </c>
      <c r="B21" s="131">
        <v>52</v>
      </c>
    </row>
    <row r="22" spans="1:2" ht="30" customHeight="1">
      <c r="A22" s="128" t="s">
        <v>1060</v>
      </c>
      <c r="B22" s="131">
        <v>11</v>
      </c>
    </row>
    <row r="23" spans="1:2" ht="30" customHeight="1">
      <c r="A23" s="128" t="s">
        <v>1061</v>
      </c>
      <c r="B23" s="131">
        <v>0</v>
      </c>
    </row>
    <row r="24" spans="1:2" ht="30" customHeight="1">
      <c r="A24" s="128" t="s">
        <v>1062</v>
      </c>
      <c r="B24" s="131">
        <v>262</v>
      </c>
    </row>
    <row r="25" spans="1:2" ht="30" customHeight="1">
      <c r="A25" s="128" t="s">
        <v>1063</v>
      </c>
      <c r="B25" s="131">
        <v>41477</v>
      </c>
    </row>
    <row r="26" spans="1:2" ht="30" customHeight="1">
      <c r="A26" s="133" t="s">
        <v>1064</v>
      </c>
      <c r="B26" s="131">
        <f>SUM(B27:B28)</f>
        <v>6733</v>
      </c>
    </row>
    <row r="27" spans="1:2" ht="30" customHeight="1">
      <c r="A27" s="134" t="s">
        <v>1065</v>
      </c>
      <c r="B27" s="131">
        <v>1459</v>
      </c>
    </row>
    <row r="28" spans="1:2" ht="30" customHeight="1">
      <c r="A28" s="134" t="s">
        <v>1066</v>
      </c>
      <c r="B28" s="131">
        <v>5274</v>
      </c>
    </row>
    <row r="29" spans="1:2" ht="30" customHeight="1">
      <c r="A29" s="133" t="s">
        <v>1067</v>
      </c>
      <c r="B29" s="131">
        <f>SUM(B30:B58)</f>
        <v>564</v>
      </c>
    </row>
    <row r="30" spans="1:2" ht="30" customHeight="1">
      <c r="A30" s="134" t="s">
        <v>1068</v>
      </c>
      <c r="B30" s="131">
        <v>6</v>
      </c>
    </row>
    <row r="31" spans="1:2" ht="30" customHeight="1">
      <c r="A31" s="134" t="s">
        <v>1069</v>
      </c>
      <c r="B31" s="131">
        <v>11</v>
      </c>
    </row>
    <row r="32" spans="1:2" ht="30" customHeight="1">
      <c r="A32" s="128" t="s">
        <v>1070</v>
      </c>
      <c r="B32" s="131">
        <v>53</v>
      </c>
    </row>
    <row r="33" spans="1:2" ht="30" customHeight="1">
      <c r="A33" s="128" t="s">
        <v>1071</v>
      </c>
      <c r="B33" s="131"/>
    </row>
    <row r="34" spans="1:2" ht="30" customHeight="1">
      <c r="A34" s="128" t="s">
        <v>1072</v>
      </c>
      <c r="B34" s="131"/>
    </row>
    <row r="35" spans="1:2" ht="30" customHeight="1">
      <c r="A35" s="128" t="s">
        <v>1073</v>
      </c>
      <c r="B35" s="131">
        <v>2</v>
      </c>
    </row>
    <row r="36" spans="1:2" ht="30" customHeight="1">
      <c r="A36" s="128" t="s">
        <v>1074</v>
      </c>
      <c r="B36" s="131">
        <v>0</v>
      </c>
    </row>
    <row r="37" spans="1:2" ht="30" customHeight="1">
      <c r="A37" s="128" t="s">
        <v>1075</v>
      </c>
      <c r="B37" s="131">
        <v>0</v>
      </c>
    </row>
    <row r="38" spans="1:2" ht="30" customHeight="1">
      <c r="A38" s="128" t="s">
        <v>1076</v>
      </c>
      <c r="B38" s="131">
        <v>9</v>
      </c>
    </row>
    <row r="39" spans="1:2" ht="30" customHeight="1">
      <c r="A39" s="128" t="s">
        <v>1077</v>
      </c>
      <c r="B39" s="131">
        <v>9</v>
      </c>
    </row>
    <row r="40" spans="1:2" ht="30" customHeight="1">
      <c r="A40" s="128" t="s">
        <v>1078</v>
      </c>
      <c r="B40" s="131">
        <v>6</v>
      </c>
    </row>
    <row r="41" spans="1:2" ht="30" customHeight="1">
      <c r="A41" s="128" t="s">
        <v>1079</v>
      </c>
      <c r="B41" s="131">
        <v>6</v>
      </c>
    </row>
    <row r="42" spans="1:2" ht="30" customHeight="1">
      <c r="A42" s="128" t="s">
        <v>1080</v>
      </c>
      <c r="B42" s="131">
        <v>7</v>
      </c>
    </row>
    <row r="43" spans="1:2" ht="30" customHeight="1">
      <c r="A43" s="128" t="s">
        <v>1081</v>
      </c>
      <c r="B43" s="131">
        <v>2</v>
      </c>
    </row>
    <row r="44" spans="1:2" ht="30" customHeight="1">
      <c r="A44" s="128" t="s">
        <v>1082</v>
      </c>
      <c r="B44" s="131">
        <v>1</v>
      </c>
    </row>
    <row r="45" spans="1:2" ht="30" customHeight="1">
      <c r="A45" s="128" t="s">
        <v>1083</v>
      </c>
      <c r="B45" s="131">
        <v>30</v>
      </c>
    </row>
    <row r="46" spans="1:2" ht="30" customHeight="1">
      <c r="A46" s="128" t="s">
        <v>1084</v>
      </c>
      <c r="B46" s="131"/>
    </row>
    <row r="47" spans="1:2" ht="30" customHeight="1">
      <c r="A47" s="134" t="s">
        <v>1085</v>
      </c>
      <c r="B47" s="131">
        <v>2</v>
      </c>
    </row>
    <row r="48" spans="1:2" ht="30" customHeight="1">
      <c r="A48" s="128" t="s">
        <v>1086</v>
      </c>
      <c r="B48" s="131">
        <v>12</v>
      </c>
    </row>
    <row r="49" spans="1:2" ht="30" customHeight="1">
      <c r="A49" s="135" t="s">
        <v>1087</v>
      </c>
      <c r="B49" s="131">
        <v>408</v>
      </c>
    </row>
    <row r="50" spans="1:2" ht="30" customHeight="1">
      <c r="A50" s="135" t="s">
        <v>1088</v>
      </c>
      <c r="B50" s="131"/>
    </row>
    <row r="51" spans="1:2" ht="30" customHeight="1">
      <c r="A51" s="135" t="s">
        <v>1089</v>
      </c>
      <c r="B51" s="131"/>
    </row>
    <row r="52" spans="1:2" ht="30" customHeight="1">
      <c r="A52" s="135" t="s">
        <v>1090</v>
      </c>
      <c r="B52" s="131"/>
    </row>
    <row r="53" spans="1:2" ht="30" customHeight="1">
      <c r="A53" s="135" t="s">
        <v>1091</v>
      </c>
      <c r="B53" s="131"/>
    </row>
    <row r="54" spans="1:2" ht="30" customHeight="1">
      <c r="A54" s="135" t="s">
        <v>1092</v>
      </c>
      <c r="B54" s="131"/>
    </row>
    <row r="55" spans="1:2" ht="30" customHeight="1">
      <c r="A55" s="135" t="s">
        <v>1093</v>
      </c>
      <c r="B55" s="131"/>
    </row>
    <row r="56" spans="1:2" ht="30" customHeight="1">
      <c r="A56" s="135" t="s">
        <v>1094</v>
      </c>
      <c r="B56" s="131"/>
    </row>
    <row r="57" spans="1:2" ht="30" customHeight="1">
      <c r="A57" s="135" t="s">
        <v>1095</v>
      </c>
      <c r="B57" s="131"/>
    </row>
    <row r="58" spans="1:2" ht="30" customHeight="1">
      <c r="A58" s="135" t="s">
        <v>1096</v>
      </c>
      <c r="B58" s="131"/>
    </row>
    <row r="59" spans="1:2" ht="30" customHeight="1">
      <c r="A59" s="134" t="s">
        <v>1097</v>
      </c>
      <c r="B59" s="131">
        <f>SUM(B60:B60)</f>
        <v>0</v>
      </c>
    </row>
    <row r="60" spans="1:2" ht="30" customHeight="1">
      <c r="A60" s="134" t="s">
        <v>1098</v>
      </c>
      <c r="B60" s="131">
        <v>0</v>
      </c>
    </row>
    <row r="61" spans="1:2" ht="30" customHeight="1">
      <c r="A61" s="134" t="s">
        <v>1099</v>
      </c>
      <c r="B61" s="131">
        <f>SUM(B62:B62)</f>
        <v>0</v>
      </c>
    </row>
    <row r="62" spans="1:2" ht="30" customHeight="1">
      <c r="A62" s="134" t="s">
        <v>1100</v>
      </c>
      <c r="B62" s="131"/>
    </row>
    <row r="63" spans="1:2" ht="30" customHeight="1">
      <c r="A63" s="134" t="s">
        <v>1101</v>
      </c>
      <c r="B63" s="131">
        <f>SUM(B64:B64)</f>
        <v>0</v>
      </c>
    </row>
    <row r="64" spans="1:2" ht="30" customHeight="1">
      <c r="A64" s="134" t="s">
        <v>1102</v>
      </c>
      <c r="B64" s="131"/>
    </row>
    <row r="65" spans="1:2" ht="30" customHeight="1">
      <c r="A65" s="134" t="s">
        <v>1103</v>
      </c>
      <c r="B65" s="131">
        <f>SUM(B66:B66)</f>
        <v>18</v>
      </c>
    </row>
    <row r="66" spans="1:2" ht="30" customHeight="1">
      <c r="A66" s="134" t="s">
        <v>1104</v>
      </c>
      <c r="B66" s="131">
        <v>18</v>
      </c>
    </row>
    <row r="67" spans="1:2" ht="30" customHeight="1">
      <c r="A67" s="134" t="s">
        <v>1105</v>
      </c>
      <c r="B67" s="129">
        <f>SUM(B68:B71)</f>
        <v>2142</v>
      </c>
    </row>
    <row r="68" spans="1:2" ht="30" customHeight="1">
      <c r="A68" s="134" t="s">
        <v>1106</v>
      </c>
      <c r="B68" s="131">
        <v>447</v>
      </c>
    </row>
    <row r="69" spans="1:2" ht="30" customHeight="1">
      <c r="A69" s="134" t="s">
        <v>1107</v>
      </c>
      <c r="B69" s="131">
        <v>1417</v>
      </c>
    </row>
    <row r="70" spans="1:2" ht="30" customHeight="1">
      <c r="A70" s="134" t="s">
        <v>1108</v>
      </c>
      <c r="B70" s="131">
        <v>250</v>
      </c>
    </row>
    <row r="71" spans="1:2" ht="30" customHeight="1">
      <c r="A71" s="134" t="s">
        <v>1109</v>
      </c>
      <c r="B71" s="131">
        <v>28</v>
      </c>
    </row>
    <row r="72" spans="1:2" ht="30" customHeight="1">
      <c r="A72" s="134" t="s">
        <v>1110</v>
      </c>
      <c r="B72" s="131">
        <f>SUM(B73:B74)</f>
        <v>0</v>
      </c>
    </row>
    <row r="73" spans="1:2" ht="30" customHeight="1">
      <c r="A73" s="134" t="s">
        <v>1111</v>
      </c>
      <c r="B73" s="131"/>
    </row>
    <row r="74" spans="1:2" ht="30" customHeight="1">
      <c r="A74" s="134" t="s">
        <v>1112</v>
      </c>
      <c r="B74" s="131"/>
    </row>
    <row r="75" spans="1:2" ht="30" customHeight="1">
      <c r="A75" s="134" t="s">
        <v>1113</v>
      </c>
      <c r="B75" s="131">
        <f>SUM(B76:B79)</f>
        <v>262</v>
      </c>
    </row>
    <row r="76" spans="1:2" ht="30" customHeight="1">
      <c r="A76" s="134" t="s">
        <v>1114</v>
      </c>
      <c r="B76" s="131"/>
    </row>
    <row r="77" spans="1:2" ht="30" customHeight="1">
      <c r="A77" s="134" t="s">
        <v>1115</v>
      </c>
      <c r="B77" s="131"/>
    </row>
    <row r="78" spans="1:2" ht="30" customHeight="1">
      <c r="A78" s="134" t="s">
        <v>1116</v>
      </c>
      <c r="B78" s="131">
        <v>143</v>
      </c>
    </row>
    <row r="79" spans="1:2" ht="30" customHeight="1">
      <c r="A79" s="134" t="s">
        <v>1117</v>
      </c>
      <c r="B79" s="131">
        <v>119</v>
      </c>
    </row>
    <row r="80" spans="1:2" ht="30" customHeight="1">
      <c r="A80" s="134" t="s">
        <v>1118</v>
      </c>
      <c r="B80" s="131">
        <f>SUM(B81:B81)</f>
        <v>3471</v>
      </c>
    </row>
    <row r="81" spans="1:2" ht="30" customHeight="1">
      <c r="A81" s="134" t="s">
        <v>1119</v>
      </c>
      <c r="B81" s="131">
        <v>3471</v>
      </c>
    </row>
    <row r="82" spans="1:2" ht="30" customHeight="1">
      <c r="A82" s="134" t="s">
        <v>1120</v>
      </c>
      <c r="B82" s="129">
        <f>SUM(B83:B116)</f>
        <v>8729</v>
      </c>
    </row>
    <row r="83" spans="1:2" ht="30" customHeight="1">
      <c r="A83" s="128" t="s">
        <v>1121</v>
      </c>
      <c r="B83" s="131">
        <v>7</v>
      </c>
    </row>
    <row r="84" spans="1:2" ht="30" customHeight="1">
      <c r="A84" s="128" t="s">
        <v>1122</v>
      </c>
      <c r="B84" s="127">
        <v>3</v>
      </c>
    </row>
    <row r="85" spans="1:2" ht="30" customHeight="1">
      <c r="A85" s="128" t="s">
        <v>1123</v>
      </c>
      <c r="B85" s="131">
        <v>62</v>
      </c>
    </row>
    <row r="86" spans="1:2" ht="30" customHeight="1">
      <c r="A86" s="128" t="s">
        <v>1124</v>
      </c>
      <c r="B86" s="131">
        <v>5</v>
      </c>
    </row>
    <row r="87" spans="1:2" ht="30" customHeight="1">
      <c r="A87" s="128" t="s">
        <v>1125</v>
      </c>
      <c r="B87" s="131">
        <v>1</v>
      </c>
    </row>
    <row r="88" spans="1:2" ht="30" customHeight="1">
      <c r="A88" s="128" t="s">
        <v>1126</v>
      </c>
      <c r="B88" s="131"/>
    </row>
    <row r="89" spans="1:2" ht="30" customHeight="1">
      <c r="A89" s="128" t="s">
        <v>1127</v>
      </c>
      <c r="B89" s="131"/>
    </row>
    <row r="90" spans="1:2" ht="30" customHeight="1">
      <c r="A90" s="128" t="s">
        <v>1128</v>
      </c>
      <c r="B90" s="131">
        <v>4</v>
      </c>
    </row>
    <row r="91" spans="1:2" ht="30" customHeight="1">
      <c r="A91" s="128" t="s">
        <v>1129</v>
      </c>
      <c r="B91" s="131">
        <v>489</v>
      </c>
    </row>
    <row r="92" spans="1:2" ht="30" customHeight="1">
      <c r="A92" s="128" t="s">
        <v>1130</v>
      </c>
      <c r="B92" s="131">
        <v>51</v>
      </c>
    </row>
    <row r="93" spans="1:2" ht="30" customHeight="1">
      <c r="A93" s="128" t="s">
        <v>1131</v>
      </c>
      <c r="B93" s="131">
        <v>171</v>
      </c>
    </row>
    <row r="94" spans="1:2" ht="30" customHeight="1">
      <c r="A94" s="128" t="s">
        <v>1132</v>
      </c>
      <c r="B94" s="131">
        <v>20</v>
      </c>
    </row>
    <row r="95" spans="1:2" ht="30" customHeight="1">
      <c r="A95" s="128" t="s">
        <v>1133</v>
      </c>
      <c r="B95" s="131">
        <v>3313</v>
      </c>
    </row>
    <row r="96" spans="1:2" ht="30" customHeight="1">
      <c r="A96" s="128" t="s">
        <v>1133</v>
      </c>
      <c r="B96" s="131">
        <v>194</v>
      </c>
    </row>
    <row r="97" spans="1:2" ht="30" customHeight="1">
      <c r="A97" s="128" t="s">
        <v>1133</v>
      </c>
      <c r="B97" s="131">
        <v>995</v>
      </c>
    </row>
    <row r="98" spans="1:2" ht="30" customHeight="1">
      <c r="A98" s="128" t="s">
        <v>1134</v>
      </c>
      <c r="B98" s="132">
        <v>1014</v>
      </c>
    </row>
    <row r="99" spans="1:2" ht="30" customHeight="1">
      <c r="A99" s="128" t="s">
        <v>1135</v>
      </c>
      <c r="B99" s="131">
        <v>214</v>
      </c>
    </row>
    <row r="100" spans="1:2" ht="30" customHeight="1">
      <c r="A100" s="128" t="s">
        <v>1136</v>
      </c>
      <c r="B100" s="132">
        <v>800</v>
      </c>
    </row>
    <row r="101" spans="1:2" ht="30" customHeight="1">
      <c r="A101" s="134" t="s">
        <v>1137</v>
      </c>
      <c r="B101" s="131"/>
    </row>
    <row r="102" spans="1:2" ht="30" customHeight="1">
      <c r="A102" s="128" t="s">
        <v>1138</v>
      </c>
      <c r="B102" s="131">
        <v>238</v>
      </c>
    </row>
    <row r="103" spans="1:2" ht="30" customHeight="1">
      <c r="A103" s="134" t="s">
        <v>1139</v>
      </c>
      <c r="B103" s="131">
        <v>625</v>
      </c>
    </row>
    <row r="104" spans="1:2" ht="30" customHeight="1">
      <c r="A104" s="134" t="s">
        <v>1140</v>
      </c>
      <c r="B104" s="131">
        <v>821</v>
      </c>
    </row>
    <row r="105" spans="1:2" ht="30" customHeight="1">
      <c r="A105" s="128" t="s">
        <v>1141</v>
      </c>
      <c r="B105" s="131">
        <v>776</v>
      </c>
    </row>
    <row r="106" spans="1:2" ht="30" customHeight="1">
      <c r="A106" s="134" t="s">
        <v>1142</v>
      </c>
      <c r="B106" s="131"/>
    </row>
    <row r="107" spans="1:2" ht="30" customHeight="1">
      <c r="A107" s="128" t="s">
        <v>1143</v>
      </c>
      <c r="B107" s="131">
        <v>383</v>
      </c>
    </row>
    <row r="108" spans="1:2" ht="30" customHeight="1">
      <c r="A108" s="128" t="s">
        <v>1144</v>
      </c>
      <c r="B108" s="131">
        <v>-47</v>
      </c>
    </row>
    <row r="109" spans="1:2" ht="30" customHeight="1">
      <c r="A109" s="128" t="s">
        <v>1145</v>
      </c>
      <c r="B109" s="131">
        <v>-2</v>
      </c>
    </row>
    <row r="110" spans="1:2" ht="30" customHeight="1">
      <c r="A110" s="128" t="s">
        <v>1146</v>
      </c>
      <c r="B110" s="131"/>
    </row>
    <row r="111" spans="1:2" ht="30" customHeight="1">
      <c r="A111" s="128" t="s">
        <v>1147</v>
      </c>
      <c r="B111" s="131"/>
    </row>
    <row r="112" spans="1:2" ht="30" customHeight="1">
      <c r="A112" s="128" t="s">
        <v>1148</v>
      </c>
      <c r="B112" s="131"/>
    </row>
    <row r="113" spans="1:2" ht="30" customHeight="1">
      <c r="A113" s="128" t="s">
        <v>1149</v>
      </c>
      <c r="B113" s="131"/>
    </row>
    <row r="114" spans="1:2" ht="30" customHeight="1">
      <c r="A114" s="128" t="s">
        <v>1150</v>
      </c>
      <c r="B114" s="131"/>
    </row>
    <row r="115" spans="1:2" ht="30" customHeight="1">
      <c r="A115" s="128" t="s">
        <v>1151</v>
      </c>
      <c r="B115" s="131">
        <v>-858</v>
      </c>
    </row>
    <row r="116" spans="1:2" ht="30" customHeight="1">
      <c r="A116" s="128" t="s">
        <v>1152</v>
      </c>
      <c r="B116" s="131">
        <v>-550</v>
      </c>
    </row>
    <row r="117" spans="1:2" ht="30" customHeight="1">
      <c r="A117" s="134" t="s">
        <v>1153</v>
      </c>
      <c r="B117" s="131">
        <f>SUM(B118:B118)</f>
        <v>1000</v>
      </c>
    </row>
    <row r="118" spans="1:2" ht="30" customHeight="1">
      <c r="A118" s="134" t="s">
        <v>1154</v>
      </c>
      <c r="B118" s="131">
        <v>1000</v>
      </c>
    </row>
    <row r="119" spans="1:2" ht="30" customHeight="1">
      <c r="A119" s="134" t="s">
        <v>1155</v>
      </c>
      <c r="B119" s="131">
        <f>SUM(B120:B123)</f>
        <v>20754</v>
      </c>
    </row>
    <row r="120" spans="1:2" ht="30" customHeight="1">
      <c r="A120" s="134" t="s">
        <v>1156</v>
      </c>
      <c r="B120" s="131">
        <v>12322</v>
      </c>
    </row>
    <row r="121" spans="1:2" ht="30" customHeight="1">
      <c r="A121" s="134" t="s">
        <v>1157</v>
      </c>
      <c r="B121" s="131">
        <v>2987</v>
      </c>
    </row>
    <row r="122" spans="1:2" ht="30" customHeight="1">
      <c r="A122" s="134" t="s">
        <v>1158</v>
      </c>
      <c r="B122" s="131">
        <v>5445</v>
      </c>
    </row>
    <row r="123" spans="1:2" ht="30" customHeight="1">
      <c r="A123" s="134" t="s">
        <v>1159</v>
      </c>
      <c r="B123" s="131"/>
    </row>
    <row r="124" spans="1:2" ht="30" customHeight="1">
      <c r="A124" s="134" t="s">
        <v>1160</v>
      </c>
      <c r="B124" s="129">
        <f>SUM(B125)</f>
        <v>584</v>
      </c>
    </row>
    <row r="125" spans="1:2" ht="30" customHeight="1">
      <c r="A125" s="134" t="s">
        <v>1161</v>
      </c>
      <c r="B125" s="131">
        <v>584</v>
      </c>
    </row>
    <row r="126" spans="1:2" ht="30" customHeight="1">
      <c r="A126" s="134" t="s">
        <v>1162</v>
      </c>
      <c r="B126" s="129">
        <f>SUM(B127:B139)</f>
        <v>2218</v>
      </c>
    </row>
    <row r="127" spans="1:2" ht="30" customHeight="1">
      <c r="A127" s="134" t="s">
        <v>1163</v>
      </c>
      <c r="B127" s="131">
        <v>94</v>
      </c>
    </row>
    <row r="128" spans="1:2" ht="30" customHeight="1">
      <c r="A128" s="134" t="s">
        <v>1164</v>
      </c>
      <c r="B128" s="131">
        <v>69</v>
      </c>
    </row>
    <row r="129" spans="1:2" ht="30" customHeight="1">
      <c r="A129" s="134" t="s">
        <v>1165</v>
      </c>
      <c r="B129" s="131">
        <v>88</v>
      </c>
    </row>
    <row r="130" spans="1:2" ht="30" customHeight="1">
      <c r="A130" s="134" t="s">
        <v>1166</v>
      </c>
      <c r="B130" s="131">
        <v>32</v>
      </c>
    </row>
    <row r="131" spans="1:2" ht="30" customHeight="1">
      <c r="A131" s="134" t="s">
        <v>1167</v>
      </c>
      <c r="B131" s="131">
        <v>46</v>
      </c>
    </row>
    <row r="132" spans="1:2" ht="30" customHeight="1">
      <c r="A132" s="134" t="s">
        <v>1168</v>
      </c>
      <c r="B132" s="131">
        <v>9</v>
      </c>
    </row>
    <row r="133" spans="1:2" ht="30" customHeight="1">
      <c r="A133" s="134" t="s">
        <v>1169</v>
      </c>
      <c r="B133" s="131">
        <v>59</v>
      </c>
    </row>
    <row r="134" spans="1:2" ht="30" customHeight="1">
      <c r="A134" s="134" t="s">
        <v>1170</v>
      </c>
      <c r="B134" s="131">
        <v>27</v>
      </c>
    </row>
    <row r="135" spans="1:2" ht="30" customHeight="1">
      <c r="A135" s="134" t="s">
        <v>1171</v>
      </c>
      <c r="B135" s="131"/>
    </row>
    <row r="136" spans="1:2" ht="30" customHeight="1">
      <c r="A136" s="134" t="s">
        <v>1172</v>
      </c>
      <c r="B136" s="131">
        <v>1377</v>
      </c>
    </row>
    <row r="137" spans="1:2" ht="30" customHeight="1">
      <c r="A137" s="134" t="s">
        <v>1173</v>
      </c>
      <c r="B137" s="131">
        <v>382</v>
      </c>
    </row>
    <row r="138" spans="1:2" ht="30" customHeight="1">
      <c r="A138" s="134" t="s">
        <v>1174</v>
      </c>
      <c r="B138" s="131">
        <v>0</v>
      </c>
    </row>
    <row r="139" spans="1:2" ht="30" customHeight="1">
      <c r="A139" s="134" t="s">
        <v>1175</v>
      </c>
      <c r="B139" s="131">
        <v>35</v>
      </c>
    </row>
    <row r="140" spans="1:2" ht="30" customHeight="1">
      <c r="A140" s="134" t="s">
        <v>1176</v>
      </c>
      <c r="B140" s="129">
        <f>SUM(B141:B149)</f>
        <v>4541</v>
      </c>
    </row>
    <row r="141" spans="1:2" ht="30" customHeight="1">
      <c r="A141" s="134" t="s">
        <v>1177</v>
      </c>
      <c r="B141" s="131">
        <v>3522</v>
      </c>
    </row>
    <row r="142" spans="1:2" ht="30" customHeight="1">
      <c r="A142" s="134" t="s">
        <v>1178</v>
      </c>
      <c r="B142" s="131">
        <v>705</v>
      </c>
    </row>
    <row r="143" spans="1:2" ht="30" customHeight="1">
      <c r="A143" s="134" t="s">
        <v>1179</v>
      </c>
      <c r="B143" s="131">
        <v>243</v>
      </c>
    </row>
    <row r="144" spans="1:2" ht="30" customHeight="1">
      <c r="A144" s="134" t="s">
        <v>1180</v>
      </c>
      <c r="B144" s="131">
        <v>37</v>
      </c>
    </row>
    <row r="145" spans="1:2" ht="30" customHeight="1">
      <c r="A145" s="134" t="s">
        <v>1181</v>
      </c>
      <c r="B145" s="131">
        <v>0</v>
      </c>
    </row>
    <row r="146" spans="1:2" ht="30" customHeight="1">
      <c r="A146" s="134" t="s">
        <v>1182</v>
      </c>
      <c r="B146" s="131">
        <v>0</v>
      </c>
    </row>
    <row r="147" spans="1:2" ht="30" customHeight="1">
      <c r="A147" s="134" t="s">
        <v>1183</v>
      </c>
      <c r="B147" s="131">
        <v>19</v>
      </c>
    </row>
    <row r="148" spans="1:2" ht="30" customHeight="1">
      <c r="A148" s="134" t="s">
        <v>1184</v>
      </c>
      <c r="B148" s="131">
        <v>15</v>
      </c>
    </row>
    <row r="149" spans="1:2" ht="30" customHeight="1">
      <c r="A149" s="134" t="s">
        <v>1185</v>
      </c>
      <c r="B149" s="131">
        <v>0</v>
      </c>
    </row>
    <row r="150" spans="1:2" ht="30" customHeight="1">
      <c r="A150" s="134" t="s">
        <v>1186</v>
      </c>
      <c r="B150" s="129">
        <f>SUM(B151:B166)</f>
        <v>1861</v>
      </c>
    </row>
    <row r="151" spans="1:2" ht="30" customHeight="1">
      <c r="A151" s="134" t="s">
        <v>1187</v>
      </c>
      <c r="B151" s="131">
        <v>32</v>
      </c>
    </row>
    <row r="152" spans="1:2" ht="30" customHeight="1">
      <c r="A152" s="134" t="s">
        <v>1188</v>
      </c>
      <c r="B152" s="131">
        <v>27</v>
      </c>
    </row>
    <row r="153" spans="1:2" ht="30" customHeight="1">
      <c r="A153" s="134" t="s">
        <v>1189</v>
      </c>
      <c r="B153" s="131">
        <v>69</v>
      </c>
    </row>
    <row r="154" spans="1:2" ht="30" customHeight="1">
      <c r="A154" s="134" t="s">
        <v>1190</v>
      </c>
      <c r="B154" s="131"/>
    </row>
    <row r="155" spans="1:2" ht="30" customHeight="1">
      <c r="A155" s="134" t="s">
        <v>1191</v>
      </c>
      <c r="B155" s="131"/>
    </row>
    <row r="156" spans="1:2" ht="30" customHeight="1">
      <c r="A156" s="134" t="s">
        <v>1192</v>
      </c>
      <c r="B156" s="131">
        <v>27</v>
      </c>
    </row>
    <row r="157" spans="1:2" ht="30" customHeight="1">
      <c r="A157" s="134" t="s">
        <v>1193</v>
      </c>
      <c r="B157" s="131">
        <v>217</v>
      </c>
    </row>
    <row r="158" spans="1:2" ht="30" customHeight="1">
      <c r="A158" s="134" t="s">
        <v>1194</v>
      </c>
      <c r="B158" s="131">
        <v>227</v>
      </c>
    </row>
    <row r="159" spans="1:2" ht="30" customHeight="1">
      <c r="A159" s="134" t="s">
        <v>1195</v>
      </c>
      <c r="B159" s="131">
        <v>51</v>
      </c>
    </row>
    <row r="160" spans="1:2" ht="30" customHeight="1">
      <c r="A160" s="134" t="s">
        <v>1196</v>
      </c>
      <c r="B160" s="131">
        <v>544</v>
      </c>
    </row>
    <row r="161" spans="1:2" ht="30" customHeight="1">
      <c r="A161" s="134" t="s">
        <v>1197</v>
      </c>
      <c r="B161" s="131">
        <v>105</v>
      </c>
    </row>
    <row r="162" spans="1:2" ht="30" customHeight="1">
      <c r="A162" s="134" t="s">
        <v>1198</v>
      </c>
      <c r="B162" s="131">
        <v>483</v>
      </c>
    </row>
    <row r="163" spans="1:2" ht="30" customHeight="1">
      <c r="A163" s="134" t="s">
        <v>1199</v>
      </c>
      <c r="B163" s="131">
        <v>27</v>
      </c>
    </row>
    <row r="164" spans="1:2" ht="30" customHeight="1">
      <c r="A164" s="134" t="s">
        <v>1200</v>
      </c>
      <c r="B164" s="131">
        <v>4</v>
      </c>
    </row>
    <row r="165" spans="1:2" ht="30" customHeight="1">
      <c r="A165" s="134" t="s">
        <v>1201</v>
      </c>
      <c r="B165" s="131">
        <v>26</v>
      </c>
    </row>
    <row r="166" spans="1:2" ht="30" customHeight="1">
      <c r="A166" s="134" t="s">
        <v>1202</v>
      </c>
      <c r="B166" s="131">
        <v>22</v>
      </c>
    </row>
    <row r="167" spans="1:2" ht="30" customHeight="1">
      <c r="A167" s="134" t="s">
        <v>1203</v>
      </c>
      <c r="B167" s="131">
        <f>SUM(B168:B170)</f>
        <v>330</v>
      </c>
    </row>
    <row r="168" spans="1:2" ht="30" customHeight="1">
      <c r="A168" s="134" t="s">
        <v>1204</v>
      </c>
      <c r="B168" s="131">
        <v>0</v>
      </c>
    </row>
    <row r="169" spans="1:2" ht="30" customHeight="1">
      <c r="A169" s="134" t="s">
        <v>1205</v>
      </c>
      <c r="B169" s="131">
        <v>307</v>
      </c>
    </row>
    <row r="170" spans="1:2" ht="30" customHeight="1">
      <c r="A170" s="134" t="s">
        <v>1206</v>
      </c>
      <c r="B170" s="131">
        <v>23</v>
      </c>
    </row>
    <row r="171" spans="1:2" ht="30" customHeight="1">
      <c r="A171" s="134" t="s">
        <v>1207</v>
      </c>
      <c r="B171" s="131">
        <f>SUM(B172:B172)</f>
        <v>0</v>
      </c>
    </row>
    <row r="172" spans="1:2" ht="30" customHeight="1">
      <c r="A172" s="134" t="s">
        <v>1208</v>
      </c>
      <c r="B172" s="131">
        <v>0</v>
      </c>
    </row>
    <row r="173" spans="1:2" ht="30" customHeight="1">
      <c r="A173" s="134" t="s">
        <v>1209</v>
      </c>
      <c r="B173" s="131">
        <f>SUM(B174:B174)</f>
        <v>50</v>
      </c>
    </row>
    <row r="174" spans="1:2" ht="30" customHeight="1">
      <c r="A174" s="134" t="s">
        <v>1210</v>
      </c>
      <c r="B174" s="131">
        <v>50</v>
      </c>
    </row>
    <row r="175" spans="1:2" ht="30" customHeight="1">
      <c r="A175" s="136" t="s">
        <v>1211</v>
      </c>
      <c r="B175" s="127">
        <v>14710</v>
      </c>
    </row>
    <row r="176" spans="1:2" ht="30" customHeight="1">
      <c r="A176" s="137" t="s">
        <v>1212</v>
      </c>
      <c r="B176" s="127">
        <f>SUM(B6,B17,B175)</f>
        <v>111511</v>
      </c>
    </row>
    <row r="177" spans="1:2" ht="30" customHeight="1">
      <c r="A177" s="137" t="s">
        <v>1213</v>
      </c>
      <c r="B177" s="127">
        <f>B176+B5</f>
        <v>117011</v>
      </c>
    </row>
    <row r="178" spans="1:2" ht="30" customHeight="1">
      <c r="A178" s="137" t="s">
        <v>1214</v>
      </c>
      <c r="B178" s="138"/>
    </row>
    <row r="179" spans="1:2" ht="30" customHeight="1">
      <c r="A179" s="137" t="s">
        <v>1215</v>
      </c>
      <c r="B179" s="139"/>
    </row>
    <row r="180" spans="1:2" ht="30" customHeight="1">
      <c r="A180" s="137" t="s">
        <v>1216</v>
      </c>
      <c r="B180" s="140">
        <f>SUM(B181:B182)</f>
        <v>0</v>
      </c>
    </row>
    <row r="181" spans="1:2" ht="30" customHeight="1">
      <c r="A181" s="128" t="s">
        <v>1217</v>
      </c>
      <c r="B181" s="140"/>
    </row>
    <row r="182" spans="1:2" ht="30" customHeight="1">
      <c r="A182" s="128" t="s">
        <v>1218</v>
      </c>
      <c r="B182" s="141"/>
    </row>
    <row r="183" spans="1:2" ht="30" customHeight="1">
      <c r="A183" s="137" t="s">
        <v>1219</v>
      </c>
      <c r="B183" s="140">
        <f>SUM(B184:B185)</f>
        <v>0</v>
      </c>
    </row>
    <row r="184" spans="1:2" ht="30" customHeight="1">
      <c r="A184" s="128" t="s">
        <v>1220</v>
      </c>
      <c r="B184" s="140"/>
    </row>
    <row r="185" spans="1:2" ht="30" customHeight="1">
      <c r="A185" s="128" t="s">
        <v>1221</v>
      </c>
      <c r="B185" s="140"/>
    </row>
    <row r="186" spans="1:2" ht="30" customHeight="1">
      <c r="A186" s="137" t="s">
        <v>1222</v>
      </c>
      <c r="B186" s="140"/>
    </row>
    <row r="187" spans="1:2" ht="30" customHeight="1">
      <c r="A187" s="142" t="s">
        <v>1223</v>
      </c>
      <c r="B187" s="140">
        <f>SUM(B177:B180,B183,B186)</f>
        <v>117011</v>
      </c>
    </row>
    <row r="188" spans="1:2" ht="30" customHeight="1">
      <c r="A188" s="137" t="s">
        <v>1224</v>
      </c>
      <c r="B188" s="139"/>
    </row>
    <row r="189" spans="1:2" ht="30" customHeight="1">
      <c r="A189" s="137" t="s">
        <v>1225</v>
      </c>
      <c r="B189" s="140">
        <f>SUM(B190:B191)</f>
        <v>646</v>
      </c>
    </row>
    <row r="190" spans="1:2" ht="30" customHeight="1">
      <c r="A190" s="128" t="s">
        <v>1226</v>
      </c>
      <c r="B190" s="140"/>
    </row>
    <row r="191" spans="1:2" ht="30" customHeight="1">
      <c r="A191" s="128" t="s">
        <v>1227</v>
      </c>
      <c r="B191" s="140">
        <f>SUM(B192:B197)</f>
        <v>646</v>
      </c>
    </row>
    <row r="192" spans="1:2" ht="30" customHeight="1">
      <c r="A192" s="128" t="s">
        <v>1228</v>
      </c>
      <c r="B192" s="140"/>
    </row>
    <row r="193" spans="1:2" ht="30" customHeight="1">
      <c r="A193" s="128" t="s">
        <v>1229</v>
      </c>
      <c r="B193" s="143"/>
    </row>
    <row r="194" spans="1:2" ht="30" customHeight="1">
      <c r="A194" s="128" t="s">
        <v>1230</v>
      </c>
      <c r="B194" s="143">
        <v>2</v>
      </c>
    </row>
    <row r="195" spans="1:2" ht="30" customHeight="1">
      <c r="A195" s="128" t="s">
        <v>1231</v>
      </c>
      <c r="B195" s="143"/>
    </row>
    <row r="196" spans="1:2" ht="30" customHeight="1">
      <c r="A196" s="128" t="s">
        <v>1232</v>
      </c>
      <c r="B196" s="143">
        <v>4</v>
      </c>
    </row>
    <row r="197" spans="1:2" ht="30" customHeight="1">
      <c r="A197" s="128" t="s">
        <v>1233</v>
      </c>
      <c r="B197" s="143">
        <v>640</v>
      </c>
    </row>
    <row r="198" spans="1:2" ht="30" customHeight="1">
      <c r="A198" s="137" t="s">
        <v>1234</v>
      </c>
      <c r="B198" s="144"/>
    </row>
    <row r="199" spans="1:2" ht="30" customHeight="1">
      <c r="A199" s="137" t="s">
        <v>1235</v>
      </c>
      <c r="B199" s="143"/>
    </row>
    <row r="200" spans="1:2" ht="30" customHeight="1">
      <c r="A200" s="137" t="s">
        <v>1236</v>
      </c>
      <c r="B200" s="143"/>
    </row>
    <row r="201" spans="1:2" ht="30" customHeight="1">
      <c r="A201" s="137" t="s">
        <v>1237</v>
      </c>
      <c r="B201" s="143"/>
    </row>
    <row r="202" spans="1:2" ht="30" customHeight="1">
      <c r="A202" s="137" t="s">
        <v>1238</v>
      </c>
      <c r="B202" s="143"/>
    </row>
    <row r="203" spans="1:2" ht="30" customHeight="1">
      <c r="A203" s="137" t="s">
        <v>1239</v>
      </c>
      <c r="B203" s="143"/>
    </row>
    <row r="204" spans="1:2" ht="30" customHeight="1">
      <c r="A204" s="137" t="s">
        <v>1240</v>
      </c>
      <c r="B204" s="143"/>
    </row>
    <row r="205" spans="1:2" ht="30" customHeight="1">
      <c r="A205" s="145" t="s">
        <v>1241</v>
      </c>
      <c r="B205" s="140">
        <f>SUM(B188:B189,B198:B204)</f>
        <v>646</v>
      </c>
    </row>
    <row r="206" spans="1:2" ht="30" customHeight="1">
      <c r="A206" s="146" t="s">
        <v>198</v>
      </c>
      <c r="B206" s="139">
        <f>B187-B205</f>
        <v>116365</v>
      </c>
    </row>
    <row r="207" spans="1:2" ht="30" customHeight="1">
      <c r="A207" s="146" t="s">
        <v>1242</v>
      </c>
      <c r="B207" s="143"/>
    </row>
    <row r="208" spans="1:2" ht="30" customHeight="1">
      <c r="A208" s="146" t="s">
        <v>200</v>
      </c>
      <c r="B208" s="139">
        <f>B206-B207</f>
        <v>116365</v>
      </c>
    </row>
    <row r="209" spans="1:2" ht="30" customHeight="1">
      <c r="A209" s="142" t="s">
        <v>1243</v>
      </c>
      <c r="B209" s="139">
        <f>B206+B205</f>
        <v>117011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I26" sqref="I26"/>
    </sheetView>
  </sheetViews>
  <sheetFormatPr defaultColWidth="13.8515625" defaultRowHeight="15" customHeight="1"/>
  <cols>
    <col min="1" max="1" width="34.28125" style="115" customWidth="1"/>
    <col min="2" max="2" width="15.00390625" style="115" customWidth="1"/>
    <col min="3" max="3" width="13.8515625" style="115" customWidth="1"/>
    <col min="4" max="4" width="14.28125" style="115" customWidth="1"/>
    <col min="5" max="5" width="15.00390625" style="115" customWidth="1"/>
    <col min="6" max="251" width="13.8515625" style="115" customWidth="1"/>
    <col min="252" max="16384" width="13.8515625" style="115" customWidth="1"/>
  </cols>
  <sheetData>
    <row r="1" s="114" customFormat="1" ht="21" customHeight="1">
      <c r="A1" s="114" t="s">
        <v>37</v>
      </c>
    </row>
    <row r="2" spans="1:5" ht="33.75" customHeight="1">
      <c r="A2" s="107" t="s">
        <v>1244</v>
      </c>
      <c r="B2" s="107"/>
      <c r="C2" s="107"/>
      <c r="D2" s="107"/>
      <c r="E2" s="107"/>
    </row>
    <row r="3" spans="1:5" ht="16.5" customHeight="1">
      <c r="A3" s="108"/>
      <c r="B3" s="108"/>
      <c r="C3" s="108"/>
      <c r="D3" s="108"/>
      <c r="E3" s="108"/>
    </row>
    <row r="4" spans="1:5" ht="16.5" customHeight="1">
      <c r="A4" s="108" t="s">
        <v>54</v>
      </c>
      <c r="B4" s="108"/>
      <c r="C4" s="108"/>
      <c r="D4" s="108"/>
      <c r="E4" s="108"/>
    </row>
    <row r="5" spans="1:5" ht="43.5" customHeight="1">
      <c r="A5" s="109" t="s">
        <v>1245</v>
      </c>
      <c r="B5" s="110" t="s">
        <v>661</v>
      </c>
      <c r="C5" s="110" t="s">
        <v>1246</v>
      </c>
      <c r="D5" s="110" t="s">
        <v>1247</v>
      </c>
      <c r="E5" s="110" t="s">
        <v>1248</v>
      </c>
    </row>
    <row r="6" spans="1:5" ht="16.5" customHeight="1">
      <c r="A6" s="117" t="s">
        <v>1249</v>
      </c>
      <c r="B6" s="112">
        <f>SUM(C6:E6)</f>
        <v>16945</v>
      </c>
      <c r="C6" s="112">
        <v>4065</v>
      </c>
      <c r="D6" s="112">
        <v>3026</v>
      </c>
      <c r="E6" s="112">
        <v>9854</v>
      </c>
    </row>
    <row r="7" spans="1:5" ht="16.5" customHeight="1">
      <c r="A7" s="111" t="s">
        <v>1250</v>
      </c>
      <c r="B7" s="112">
        <v>0</v>
      </c>
      <c r="C7" s="112">
        <v>0</v>
      </c>
      <c r="D7" s="112">
        <v>0</v>
      </c>
      <c r="E7" s="112">
        <v>0</v>
      </c>
    </row>
    <row r="8" spans="1:5" ht="15" customHeight="1">
      <c r="A8" s="111" t="s">
        <v>1251</v>
      </c>
      <c r="B8" s="112">
        <v>0</v>
      </c>
      <c r="C8" s="112">
        <v>0</v>
      </c>
      <c r="D8" s="112">
        <v>0</v>
      </c>
      <c r="E8" s="112">
        <v>0</v>
      </c>
    </row>
    <row r="9" spans="1:5" ht="15" customHeight="1">
      <c r="A9" s="111" t="s">
        <v>1252</v>
      </c>
      <c r="B9" s="112">
        <v>0</v>
      </c>
      <c r="C9" s="112">
        <v>0</v>
      </c>
      <c r="D9" s="112">
        <v>0</v>
      </c>
      <c r="E9" s="112">
        <v>0</v>
      </c>
    </row>
    <row r="10" spans="1:5" ht="16.5" customHeight="1">
      <c r="A10" s="111" t="s">
        <v>1253</v>
      </c>
      <c r="B10" s="112">
        <v>0</v>
      </c>
      <c r="C10" s="112">
        <v>0</v>
      </c>
      <c r="D10" s="112">
        <v>0</v>
      </c>
      <c r="E10" s="112">
        <v>0</v>
      </c>
    </row>
    <row r="11" spans="1:5" ht="16.5" customHeight="1">
      <c r="A11" s="111" t="s">
        <v>1254</v>
      </c>
      <c r="B11" s="112">
        <v>0</v>
      </c>
      <c r="C11" s="112">
        <v>0</v>
      </c>
      <c r="D11" s="112">
        <v>0</v>
      </c>
      <c r="E11" s="112">
        <v>0</v>
      </c>
    </row>
    <row r="12" spans="1:5" ht="16.5" customHeight="1">
      <c r="A12" s="111" t="s">
        <v>1255</v>
      </c>
      <c r="B12" s="112">
        <v>0</v>
      </c>
      <c r="C12" s="112">
        <v>0</v>
      </c>
      <c r="D12" s="112">
        <v>0</v>
      </c>
      <c r="E12" s="112">
        <v>0</v>
      </c>
    </row>
    <row r="13" spans="1:5" ht="15" customHeight="1">
      <c r="A13" s="111" t="s">
        <v>1256</v>
      </c>
      <c r="B13" s="112">
        <v>0</v>
      </c>
      <c r="C13" s="112">
        <v>0</v>
      </c>
      <c r="D13" s="112">
        <v>0</v>
      </c>
      <c r="E13" s="112">
        <v>0</v>
      </c>
    </row>
    <row r="14" spans="1:5" ht="16.5" customHeight="1">
      <c r="A14" s="117" t="s">
        <v>1257</v>
      </c>
      <c r="B14" s="112">
        <f aca="true" t="shared" si="0" ref="B14:B20">SUM(C14:E14)</f>
        <v>15644</v>
      </c>
      <c r="C14" s="112">
        <v>3916</v>
      </c>
      <c r="D14" s="112">
        <v>1895</v>
      </c>
      <c r="E14" s="112">
        <v>9833</v>
      </c>
    </row>
    <row r="15" spans="1:5" ht="16.5" customHeight="1">
      <c r="A15" s="111" t="s">
        <v>1258</v>
      </c>
      <c r="B15" s="112">
        <f t="shared" si="0"/>
        <v>0</v>
      </c>
      <c r="C15" s="112">
        <v>0</v>
      </c>
      <c r="D15" s="112">
        <v>0</v>
      </c>
      <c r="E15" s="112">
        <v>0</v>
      </c>
    </row>
    <row r="16" spans="1:5" ht="16.5" customHeight="1">
      <c r="A16" s="111" t="s">
        <v>954</v>
      </c>
      <c r="B16" s="112">
        <f t="shared" si="0"/>
        <v>0</v>
      </c>
      <c r="C16" s="112">
        <v>0</v>
      </c>
      <c r="D16" s="112">
        <v>0</v>
      </c>
      <c r="E16" s="112">
        <v>0</v>
      </c>
    </row>
    <row r="17" spans="1:5" ht="16.5" customHeight="1">
      <c r="A17" s="111" t="s">
        <v>1259</v>
      </c>
      <c r="B17" s="112">
        <f t="shared" si="0"/>
        <v>0</v>
      </c>
      <c r="C17" s="112">
        <v>0</v>
      </c>
      <c r="D17" s="112">
        <v>0</v>
      </c>
      <c r="E17" s="112">
        <v>0</v>
      </c>
    </row>
    <row r="18" spans="1:5" ht="15" customHeight="1">
      <c r="A18" s="111" t="s">
        <v>1260</v>
      </c>
      <c r="B18" s="112">
        <f t="shared" si="0"/>
        <v>0</v>
      </c>
      <c r="C18" s="112">
        <v>0</v>
      </c>
      <c r="D18" s="112">
        <v>0</v>
      </c>
      <c r="E18" s="112">
        <v>0</v>
      </c>
    </row>
    <row r="19" spans="1:5" ht="16.5" customHeight="1">
      <c r="A19" s="117" t="s">
        <v>1261</v>
      </c>
      <c r="B19" s="112">
        <f t="shared" si="0"/>
        <v>1301</v>
      </c>
      <c r="C19" s="112">
        <f>SUM(C6)-SUM(C14)</f>
        <v>149</v>
      </c>
      <c r="D19" s="112">
        <f>SUM(D6)-SUM(D14)</f>
        <v>1131</v>
      </c>
      <c r="E19" s="112">
        <f>SUM(E6)-SUM(E14)</f>
        <v>21</v>
      </c>
    </row>
    <row r="20" spans="1:5" ht="16.5" customHeight="1">
      <c r="A20" s="117" t="s">
        <v>1262</v>
      </c>
      <c r="B20" s="112">
        <f t="shared" si="0"/>
        <v>13524</v>
      </c>
      <c r="C20" s="112">
        <v>2843</v>
      </c>
      <c r="D20" s="112">
        <v>5220</v>
      </c>
      <c r="E20" s="112">
        <v>5461</v>
      </c>
    </row>
    <row r="21" spans="1:5" ht="16.5" customHeight="1">
      <c r="A21" s="117" t="s">
        <v>1263</v>
      </c>
      <c r="B21" s="112">
        <v>14825</v>
      </c>
      <c r="C21" s="112">
        <v>2992</v>
      </c>
      <c r="D21" s="112">
        <v>6351</v>
      </c>
      <c r="E21" s="112">
        <v>5482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L23" sqref="L23"/>
    </sheetView>
  </sheetViews>
  <sheetFormatPr defaultColWidth="13.8515625" defaultRowHeight="16.5" customHeight="1"/>
  <cols>
    <col min="1" max="1" width="11.140625" style="115" customWidth="1"/>
    <col min="2" max="2" width="33.28125" style="115" customWidth="1"/>
    <col min="3" max="3" width="10.00390625" style="115" customWidth="1"/>
    <col min="4" max="4" width="10.7109375" style="115" customWidth="1"/>
    <col min="5" max="5" width="33.8515625" style="115" customWidth="1"/>
    <col min="6" max="6" width="18.8515625" style="115" customWidth="1"/>
    <col min="7" max="252" width="13.8515625" style="115" customWidth="1"/>
    <col min="253" max="16384" width="13.8515625" style="115" customWidth="1"/>
  </cols>
  <sheetData>
    <row r="1" s="114" customFormat="1" ht="16.5" customHeight="1">
      <c r="A1" s="114" t="s">
        <v>40</v>
      </c>
    </row>
    <row r="2" spans="1:6" ht="33.75" customHeight="1">
      <c r="A2" s="107" t="s">
        <v>1264</v>
      </c>
      <c r="B2" s="107"/>
      <c r="C2" s="107"/>
      <c r="D2" s="107"/>
      <c r="E2" s="107"/>
      <c r="F2" s="107"/>
    </row>
    <row r="3" spans="1:6" ht="16.5" customHeight="1">
      <c r="A3" s="108" t="s">
        <v>54</v>
      </c>
      <c r="B3" s="108"/>
      <c r="C3" s="108"/>
      <c r="D3" s="108"/>
      <c r="E3" s="108"/>
      <c r="F3" s="108"/>
    </row>
    <row r="4" spans="1:6" ht="16.5" customHeight="1">
      <c r="A4" s="109" t="s">
        <v>207</v>
      </c>
      <c r="B4" s="109" t="s">
        <v>1265</v>
      </c>
      <c r="C4" s="109" t="s">
        <v>664</v>
      </c>
      <c r="D4" s="109" t="s">
        <v>207</v>
      </c>
      <c r="E4" s="109" t="s">
        <v>1265</v>
      </c>
      <c r="F4" s="109" t="s">
        <v>664</v>
      </c>
    </row>
    <row r="5" spans="1:6" ht="16.5" customHeight="1">
      <c r="A5" s="109"/>
      <c r="B5" s="109" t="s">
        <v>1266</v>
      </c>
      <c r="C5" s="112">
        <f>C6</f>
        <v>0</v>
      </c>
      <c r="D5" s="116"/>
      <c r="E5" s="109" t="s">
        <v>1267</v>
      </c>
      <c r="F5" s="112">
        <f>F6+F9</f>
        <v>0</v>
      </c>
    </row>
    <row r="6" spans="1:6" ht="16.5" customHeight="1">
      <c r="A6" s="116">
        <v>103</v>
      </c>
      <c r="B6" s="117" t="s">
        <v>1268</v>
      </c>
      <c r="C6" s="112">
        <f>C7</f>
        <v>0</v>
      </c>
      <c r="D6" s="116">
        <v>208</v>
      </c>
      <c r="E6" s="117" t="s">
        <v>324</v>
      </c>
      <c r="F6" s="112">
        <f>F7</f>
        <v>0</v>
      </c>
    </row>
    <row r="7" spans="1:6" ht="16.5" customHeight="1">
      <c r="A7" s="116">
        <v>10306</v>
      </c>
      <c r="B7" s="117" t="s">
        <v>1269</v>
      </c>
      <c r="C7" s="112">
        <f>C8+C40+C45+C51+C55</f>
        <v>0</v>
      </c>
      <c r="D7" s="116">
        <v>20804</v>
      </c>
      <c r="E7" s="117" t="s">
        <v>1270</v>
      </c>
      <c r="F7" s="112">
        <f>F8</f>
        <v>0</v>
      </c>
    </row>
    <row r="8" spans="1:6" ht="16.5" customHeight="1">
      <c r="A8" s="116">
        <v>1030601</v>
      </c>
      <c r="B8" s="117" t="s">
        <v>1271</v>
      </c>
      <c r="C8" s="112">
        <f>SUM(C9:C39)</f>
        <v>0</v>
      </c>
      <c r="D8" s="116">
        <v>2080451</v>
      </c>
      <c r="E8" s="111" t="s">
        <v>1272</v>
      </c>
      <c r="F8" s="112">
        <v>0</v>
      </c>
    </row>
    <row r="9" spans="1:6" ht="16.5" customHeight="1">
      <c r="A9" s="116">
        <v>103060103</v>
      </c>
      <c r="B9" s="111" t="s">
        <v>1273</v>
      </c>
      <c r="C9" s="112">
        <v>0</v>
      </c>
      <c r="D9" s="116">
        <v>223</v>
      </c>
      <c r="E9" s="117" t="s">
        <v>1267</v>
      </c>
      <c r="F9" s="112">
        <f>F10+F20+F29+F31+F35</f>
        <v>0</v>
      </c>
    </row>
    <row r="10" spans="1:6" ht="16.5" customHeight="1">
      <c r="A10" s="116">
        <v>103060104</v>
      </c>
      <c r="B10" s="111" t="s">
        <v>1274</v>
      </c>
      <c r="C10" s="112">
        <v>0</v>
      </c>
      <c r="D10" s="116">
        <v>22301</v>
      </c>
      <c r="E10" s="117" t="s">
        <v>1275</v>
      </c>
      <c r="F10" s="112">
        <f>SUM(F11:F19)</f>
        <v>0</v>
      </c>
    </row>
    <row r="11" spans="1:6" ht="16.5" customHeight="1">
      <c r="A11" s="116">
        <v>103060105</v>
      </c>
      <c r="B11" s="111" t="s">
        <v>1276</v>
      </c>
      <c r="C11" s="112">
        <v>0</v>
      </c>
      <c r="D11" s="116">
        <v>2230101</v>
      </c>
      <c r="E11" s="111" t="s">
        <v>1277</v>
      </c>
      <c r="F11" s="112">
        <v>0</v>
      </c>
    </row>
    <row r="12" spans="1:6" ht="16.5" customHeight="1">
      <c r="A12" s="116">
        <v>103060106</v>
      </c>
      <c r="B12" s="111" t="s">
        <v>1278</v>
      </c>
      <c r="C12" s="112">
        <v>0</v>
      </c>
      <c r="D12" s="116">
        <v>2230102</v>
      </c>
      <c r="E12" s="111" t="s">
        <v>1279</v>
      </c>
      <c r="F12" s="112">
        <v>0</v>
      </c>
    </row>
    <row r="13" spans="1:6" ht="16.5" customHeight="1">
      <c r="A13" s="116">
        <v>103060107</v>
      </c>
      <c r="B13" s="111" t="s">
        <v>1280</v>
      </c>
      <c r="C13" s="112">
        <v>0</v>
      </c>
      <c r="D13" s="116">
        <v>2230103</v>
      </c>
      <c r="E13" s="111" t="s">
        <v>1281</v>
      </c>
      <c r="F13" s="112">
        <v>0</v>
      </c>
    </row>
    <row r="14" spans="1:6" ht="16.5" customHeight="1">
      <c r="A14" s="116">
        <v>103060108</v>
      </c>
      <c r="B14" s="111" t="s">
        <v>1282</v>
      </c>
      <c r="C14" s="112">
        <v>0</v>
      </c>
      <c r="D14" s="116">
        <v>2230104</v>
      </c>
      <c r="E14" s="111" t="s">
        <v>1283</v>
      </c>
      <c r="F14" s="112">
        <v>0</v>
      </c>
    </row>
    <row r="15" spans="1:6" ht="16.5" customHeight="1">
      <c r="A15" s="116">
        <v>103060109</v>
      </c>
      <c r="B15" s="111" t="s">
        <v>1284</v>
      </c>
      <c r="C15" s="112">
        <v>0</v>
      </c>
      <c r="D15" s="116">
        <v>2230105</v>
      </c>
      <c r="E15" s="111" t="s">
        <v>1285</v>
      </c>
      <c r="F15" s="112">
        <v>0</v>
      </c>
    </row>
    <row r="16" spans="1:6" ht="16.5" customHeight="1">
      <c r="A16" s="116">
        <v>103060112</v>
      </c>
      <c r="B16" s="111" t="s">
        <v>1286</v>
      </c>
      <c r="C16" s="112">
        <v>0</v>
      </c>
      <c r="D16" s="116">
        <v>2230106</v>
      </c>
      <c r="E16" s="111" t="s">
        <v>1287</v>
      </c>
      <c r="F16" s="112">
        <v>0</v>
      </c>
    </row>
    <row r="17" spans="1:6" ht="16.5" customHeight="1">
      <c r="A17" s="116">
        <v>103060113</v>
      </c>
      <c r="B17" s="111" t="s">
        <v>1288</v>
      </c>
      <c r="C17" s="112">
        <v>0</v>
      </c>
      <c r="D17" s="116">
        <v>2230107</v>
      </c>
      <c r="E17" s="111" t="s">
        <v>1289</v>
      </c>
      <c r="F17" s="112">
        <v>0</v>
      </c>
    </row>
    <row r="18" spans="1:6" ht="16.5" customHeight="1">
      <c r="A18" s="116">
        <v>103060114</v>
      </c>
      <c r="B18" s="111" t="s">
        <v>1290</v>
      </c>
      <c r="C18" s="112">
        <v>0</v>
      </c>
      <c r="D18" s="116">
        <v>2230108</v>
      </c>
      <c r="E18" s="111" t="s">
        <v>1291</v>
      </c>
      <c r="F18" s="112">
        <v>0</v>
      </c>
    </row>
    <row r="19" spans="1:6" ht="16.5" customHeight="1">
      <c r="A19" s="116">
        <v>103060115</v>
      </c>
      <c r="B19" s="111" t="s">
        <v>1292</v>
      </c>
      <c r="C19" s="112">
        <v>0</v>
      </c>
      <c r="D19" s="116">
        <v>2230199</v>
      </c>
      <c r="E19" s="111" t="s">
        <v>1293</v>
      </c>
      <c r="F19" s="112">
        <v>0</v>
      </c>
    </row>
    <row r="20" spans="1:6" ht="16.5" customHeight="1">
      <c r="A20" s="116">
        <v>103060116</v>
      </c>
      <c r="B20" s="111" t="s">
        <v>1294</v>
      </c>
      <c r="C20" s="112">
        <v>0</v>
      </c>
      <c r="D20" s="116">
        <v>22302</v>
      </c>
      <c r="E20" s="117" t="s">
        <v>1295</v>
      </c>
      <c r="F20" s="112">
        <f>SUM(F21:F28)</f>
        <v>0</v>
      </c>
    </row>
    <row r="21" spans="1:6" ht="16.5" customHeight="1">
      <c r="A21" s="116">
        <v>103060117</v>
      </c>
      <c r="B21" s="111" t="s">
        <v>1296</v>
      </c>
      <c r="C21" s="112">
        <v>0</v>
      </c>
      <c r="D21" s="116">
        <v>2230201</v>
      </c>
      <c r="E21" s="111" t="s">
        <v>1297</v>
      </c>
      <c r="F21" s="112">
        <v>0</v>
      </c>
    </row>
    <row r="22" spans="1:6" ht="16.5" customHeight="1">
      <c r="A22" s="116">
        <v>103060118</v>
      </c>
      <c r="B22" s="111" t="s">
        <v>1298</v>
      </c>
      <c r="C22" s="112">
        <v>0</v>
      </c>
      <c r="D22" s="116">
        <v>2230202</v>
      </c>
      <c r="E22" s="111" t="s">
        <v>1299</v>
      </c>
      <c r="F22" s="112">
        <v>0</v>
      </c>
    </row>
    <row r="23" spans="1:6" ht="16.5" customHeight="1">
      <c r="A23" s="116">
        <v>103060119</v>
      </c>
      <c r="B23" s="111" t="s">
        <v>1300</v>
      </c>
      <c r="C23" s="112">
        <v>0</v>
      </c>
      <c r="D23" s="116">
        <v>2230203</v>
      </c>
      <c r="E23" s="111" t="s">
        <v>1301</v>
      </c>
      <c r="F23" s="112">
        <v>0</v>
      </c>
    </row>
    <row r="24" spans="1:6" ht="16.5" customHeight="1">
      <c r="A24" s="116">
        <v>103060120</v>
      </c>
      <c r="B24" s="111" t="s">
        <v>1302</v>
      </c>
      <c r="C24" s="112">
        <v>0</v>
      </c>
      <c r="D24" s="116">
        <v>2230204</v>
      </c>
      <c r="E24" s="111" t="s">
        <v>1303</v>
      </c>
      <c r="F24" s="112">
        <v>0</v>
      </c>
    </row>
    <row r="25" spans="1:6" ht="16.5" customHeight="1">
      <c r="A25" s="116">
        <v>103060121</v>
      </c>
      <c r="B25" s="111" t="s">
        <v>1304</v>
      </c>
      <c r="C25" s="112">
        <v>0</v>
      </c>
      <c r="D25" s="116">
        <v>2230205</v>
      </c>
      <c r="E25" s="111" t="s">
        <v>1305</v>
      </c>
      <c r="F25" s="112">
        <v>0</v>
      </c>
    </row>
    <row r="26" spans="1:6" ht="16.5" customHeight="1">
      <c r="A26" s="116">
        <v>103060122</v>
      </c>
      <c r="B26" s="111" t="s">
        <v>1306</v>
      </c>
      <c r="C26" s="112">
        <v>0</v>
      </c>
      <c r="D26" s="116">
        <v>2230206</v>
      </c>
      <c r="E26" s="111" t="s">
        <v>1307</v>
      </c>
      <c r="F26" s="112">
        <v>0</v>
      </c>
    </row>
    <row r="27" spans="1:6" ht="16.5" customHeight="1">
      <c r="A27" s="116">
        <v>103060123</v>
      </c>
      <c r="B27" s="111" t="s">
        <v>1308</v>
      </c>
      <c r="C27" s="112">
        <v>0</v>
      </c>
      <c r="D27" s="116">
        <v>2230207</v>
      </c>
      <c r="E27" s="111" t="s">
        <v>1309</v>
      </c>
      <c r="F27" s="112">
        <v>0</v>
      </c>
    </row>
    <row r="28" spans="1:6" ht="16.5" customHeight="1">
      <c r="A28" s="116">
        <v>103060124</v>
      </c>
      <c r="B28" s="111" t="s">
        <v>1310</v>
      </c>
      <c r="C28" s="112">
        <v>0</v>
      </c>
      <c r="D28" s="116">
        <v>2230299</v>
      </c>
      <c r="E28" s="111" t="s">
        <v>1311</v>
      </c>
      <c r="F28" s="112">
        <v>0</v>
      </c>
    </row>
    <row r="29" spans="1:6" ht="16.5" customHeight="1">
      <c r="A29" s="116">
        <v>103060125</v>
      </c>
      <c r="B29" s="111" t="s">
        <v>1312</v>
      </c>
      <c r="C29" s="112">
        <v>0</v>
      </c>
      <c r="D29" s="116">
        <v>22303</v>
      </c>
      <c r="E29" s="117" t="s">
        <v>1313</v>
      </c>
      <c r="F29" s="112">
        <f>F30</f>
        <v>0</v>
      </c>
    </row>
    <row r="30" spans="1:6" ht="16.5" customHeight="1">
      <c r="A30" s="116">
        <v>103060126</v>
      </c>
      <c r="B30" s="111" t="s">
        <v>1314</v>
      </c>
      <c r="C30" s="112">
        <v>0</v>
      </c>
      <c r="D30" s="116">
        <v>2230301</v>
      </c>
      <c r="E30" s="111" t="s">
        <v>1315</v>
      </c>
      <c r="F30" s="112">
        <v>0</v>
      </c>
    </row>
    <row r="31" spans="1:6" ht="16.5" customHeight="1">
      <c r="A31" s="116">
        <v>103060127</v>
      </c>
      <c r="B31" s="111" t="s">
        <v>1316</v>
      </c>
      <c r="C31" s="112">
        <v>0</v>
      </c>
      <c r="D31" s="116">
        <v>22304</v>
      </c>
      <c r="E31" s="117" t="s">
        <v>1317</v>
      </c>
      <c r="F31" s="112">
        <f>F32+F33+F34</f>
        <v>0</v>
      </c>
    </row>
    <row r="32" spans="1:6" ht="16.5" customHeight="1">
      <c r="A32" s="116">
        <v>103060128</v>
      </c>
      <c r="B32" s="111" t="s">
        <v>1318</v>
      </c>
      <c r="C32" s="112">
        <v>0</v>
      </c>
      <c r="D32" s="116">
        <v>2230401</v>
      </c>
      <c r="E32" s="111" t="s">
        <v>1319</v>
      </c>
      <c r="F32" s="112">
        <v>0</v>
      </c>
    </row>
    <row r="33" spans="1:6" ht="16.5" customHeight="1">
      <c r="A33" s="116">
        <v>103060129</v>
      </c>
      <c r="B33" s="111" t="s">
        <v>1320</v>
      </c>
      <c r="C33" s="112">
        <v>0</v>
      </c>
      <c r="D33" s="116">
        <v>2230402</v>
      </c>
      <c r="E33" s="111" t="s">
        <v>1321</v>
      </c>
      <c r="F33" s="112">
        <v>0</v>
      </c>
    </row>
    <row r="34" spans="1:6" ht="16.5" customHeight="1">
      <c r="A34" s="116">
        <v>103060130</v>
      </c>
      <c r="B34" s="111" t="s">
        <v>1322</v>
      </c>
      <c r="C34" s="112">
        <v>0</v>
      </c>
      <c r="D34" s="116">
        <v>2230499</v>
      </c>
      <c r="E34" s="111" t="s">
        <v>1323</v>
      </c>
      <c r="F34" s="112">
        <v>0</v>
      </c>
    </row>
    <row r="35" spans="1:6" ht="16.5" customHeight="1">
      <c r="A35" s="116">
        <v>103060131</v>
      </c>
      <c r="B35" s="111" t="s">
        <v>1324</v>
      </c>
      <c r="C35" s="112">
        <v>0</v>
      </c>
      <c r="D35" s="116">
        <v>22399</v>
      </c>
      <c r="E35" s="117" t="s">
        <v>1325</v>
      </c>
      <c r="F35" s="112">
        <f>F36</f>
        <v>0</v>
      </c>
    </row>
    <row r="36" spans="1:6" ht="16.5" customHeight="1">
      <c r="A36" s="116">
        <v>103060132</v>
      </c>
      <c r="B36" s="111" t="s">
        <v>1326</v>
      </c>
      <c r="C36" s="112">
        <v>0</v>
      </c>
      <c r="D36" s="116">
        <v>2239901</v>
      </c>
      <c r="E36" s="111" t="s">
        <v>1327</v>
      </c>
      <c r="F36" s="112">
        <v>0</v>
      </c>
    </row>
    <row r="37" spans="1:6" ht="16.5" customHeight="1">
      <c r="A37" s="116">
        <v>103060133</v>
      </c>
      <c r="B37" s="111" t="s">
        <v>1328</v>
      </c>
      <c r="C37" s="112">
        <v>0</v>
      </c>
      <c r="D37" s="116"/>
      <c r="E37" s="111"/>
      <c r="F37" s="118"/>
    </row>
    <row r="38" spans="1:6" ht="16.5" customHeight="1">
      <c r="A38" s="116">
        <v>103060134</v>
      </c>
      <c r="B38" s="111" t="s">
        <v>1329</v>
      </c>
      <c r="C38" s="112">
        <v>0</v>
      </c>
      <c r="D38" s="116"/>
      <c r="E38" s="111"/>
      <c r="F38" s="118"/>
    </row>
    <row r="39" spans="1:6" ht="16.5" customHeight="1">
      <c r="A39" s="116">
        <v>103060198</v>
      </c>
      <c r="B39" s="111" t="s">
        <v>1330</v>
      </c>
      <c r="C39" s="112">
        <v>0</v>
      </c>
      <c r="D39" s="116"/>
      <c r="E39" s="111"/>
      <c r="F39" s="118"/>
    </row>
    <row r="40" spans="1:6" ht="16.5" customHeight="1">
      <c r="A40" s="116">
        <v>1030602</v>
      </c>
      <c r="B40" s="117" t="s">
        <v>1331</v>
      </c>
      <c r="C40" s="112">
        <f>SUM(C41:C44)</f>
        <v>0</v>
      </c>
      <c r="D40" s="116"/>
      <c r="E40" s="111"/>
      <c r="F40" s="118"/>
    </row>
    <row r="41" spans="1:6" ht="16.5" customHeight="1">
      <c r="A41" s="116">
        <v>103060202</v>
      </c>
      <c r="B41" s="111" t="s">
        <v>1332</v>
      </c>
      <c r="C41" s="112">
        <v>0</v>
      </c>
      <c r="D41" s="116"/>
      <c r="E41" s="111"/>
      <c r="F41" s="118"/>
    </row>
    <row r="42" spans="1:6" ht="16.5" customHeight="1">
      <c r="A42" s="116">
        <v>103060203</v>
      </c>
      <c r="B42" s="111" t="s">
        <v>1333</v>
      </c>
      <c r="C42" s="112">
        <v>0</v>
      </c>
      <c r="D42" s="116"/>
      <c r="E42" s="111"/>
      <c r="F42" s="118"/>
    </row>
    <row r="43" spans="1:6" ht="16.5" customHeight="1">
      <c r="A43" s="116">
        <v>103060204</v>
      </c>
      <c r="B43" s="111" t="s">
        <v>1334</v>
      </c>
      <c r="C43" s="112">
        <v>0</v>
      </c>
      <c r="D43" s="116"/>
      <c r="E43" s="111"/>
      <c r="F43" s="118"/>
    </row>
    <row r="44" spans="1:6" ht="16.5" customHeight="1">
      <c r="A44" s="116">
        <v>103060298</v>
      </c>
      <c r="B44" s="111" t="s">
        <v>1335</v>
      </c>
      <c r="C44" s="112">
        <v>0</v>
      </c>
      <c r="D44" s="116"/>
      <c r="E44" s="111"/>
      <c r="F44" s="118"/>
    </row>
    <row r="45" spans="1:6" ht="16.5" customHeight="1">
      <c r="A45" s="116">
        <v>1030603</v>
      </c>
      <c r="B45" s="117" t="s">
        <v>1336</v>
      </c>
      <c r="C45" s="112">
        <f>SUM(C46:C50)</f>
        <v>0</v>
      </c>
      <c r="D45" s="116"/>
      <c r="E45" s="111"/>
      <c r="F45" s="118"/>
    </row>
    <row r="46" spans="1:6" ht="16.5" customHeight="1">
      <c r="A46" s="116">
        <v>103060301</v>
      </c>
      <c r="B46" s="111" t="s">
        <v>1337</v>
      </c>
      <c r="C46" s="112">
        <v>0</v>
      </c>
      <c r="D46" s="116"/>
      <c r="E46" s="111"/>
      <c r="F46" s="118"/>
    </row>
    <row r="47" spans="1:6" ht="16.5" customHeight="1">
      <c r="A47" s="116">
        <v>103060304</v>
      </c>
      <c r="B47" s="111" t="s">
        <v>1338</v>
      </c>
      <c r="C47" s="112">
        <v>0</v>
      </c>
      <c r="D47" s="116"/>
      <c r="E47" s="111"/>
      <c r="F47" s="118"/>
    </row>
    <row r="48" spans="1:6" ht="16.5" customHeight="1">
      <c r="A48" s="116">
        <v>103060305</v>
      </c>
      <c r="B48" s="111" t="s">
        <v>1339</v>
      </c>
      <c r="C48" s="112">
        <v>0</v>
      </c>
      <c r="D48" s="116"/>
      <c r="E48" s="111"/>
      <c r="F48" s="118"/>
    </row>
    <row r="49" spans="1:6" ht="16.5" customHeight="1">
      <c r="A49" s="116">
        <v>103060307</v>
      </c>
      <c r="B49" s="111" t="s">
        <v>1340</v>
      </c>
      <c r="C49" s="112">
        <v>0</v>
      </c>
      <c r="D49" s="116"/>
      <c r="E49" s="111"/>
      <c r="F49" s="118"/>
    </row>
    <row r="50" spans="1:6" ht="16.5" customHeight="1">
      <c r="A50" s="116">
        <v>103060398</v>
      </c>
      <c r="B50" s="111" t="s">
        <v>1341</v>
      </c>
      <c r="C50" s="112">
        <v>0</v>
      </c>
      <c r="D50" s="116"/>
      <c r="E50" s="111"/>
      <c r="F50" s="118"/>
    </row>
    <row r="51" spans="1:6" ht="16.5" customHeight="1">
      <c r="A51" s="116">
        <v>1030604</v>
      </c>
      <c r="B51" s="117" t="s">
        <v>1342</v>
      </c>
      <c r="C51" s="112">
        <f>SUM(C52:C54)</f>
        <v>0</v>
      </c>
      <c r="D51" s="116"/>
      <c r="E51" s="111"/>
      <c r="F51" s="118"/>
    </row>
    <row r="52" spans="1:6" ht="16.5" customHeight="1">
      <c r="A52" s="116">
        <v>103060401</v>
      </c>
      <c r="B52" s="111" t="s">
        <v>1343</v>
      </c>
      <c r="C52" s="112">
        <v>0</v>
      </c>
      <c r="D52" s="116"/>
      <c r="E52" s="111"/>
      <c r="F52" s="118"/>
    </row>
    <row r="53" spans="1:6" ht="16.5" customHeight="1">
      <c r="A53" s="116">
        <v>103060402</v>
      </c>
      <c r="B53" s="111" t="s">
        <v>1344</v>
      </c>
      <c r="C53" s="112">
        <v>0</v>
      </c>
      <c r="D53" s="116"/>
      <c r="E53" s="111"/>
      <c r="F53" s="118"/>
    </row>
    <row r="54" spans="1:6" ht="16.5" customHeight="1">
      <c r="A54" s="116">
        <v>103060498</v>
      </c>
      <c r="B54" s="111" t="s">
        <v>1345</v>
      </c>
      <c r="C54" s="112">
        <v>0</v>
      </c>
      <c r="D54" s="116"/>
      <c r="E54" s="111"/>
      <c r="F54" s="118"/>
    </row>
    <row r="55" spans="1:6" ht="16.5" customHeight="1">
      <c r="A55" s="116">
        <v>1030698</v>
      </c>
      <c r="B55" s="117" t="s">
        <v>1346</v>
      </c>
      <c r="C55" s="112">
        <v>0</v>
      </c>
      <c r="D55" s="116"/>
      <c r="E55" s="111"/>
      <c r="F55" s="118"/>
    </row>
  </sheetData>
  <sheetProtection/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K16" sqref="K16"/>
    </sheetView>
  </sheetViews>
  <sheetFormatPr defaultColWidth="13.8515625" defaultRowHeight="16.5" customHeight="1"/>
  <cols>
    <col min="1" max="1" width="30.421875" style="3" customWidth="1"/>
    <col min="2" max="2" width="9.00390625" style="3" customWidth="1"/>
    <col min="3" max="3" width="11.7109375" style="3" customWidth="1"/>
    <col min="4" max="4" width="10.421875" style="3" customWidth="1"/>
    <col min="5" max="5" width="11.00390625" style="3" customWidth="1"/>
    <col min="6" max="6" width="9.140625" style="3" customWidth="1"/>
    <col min="7" max="8" width="11.8515625" style="3" customWidth="1"/>
    <col min="9" max="9" width="11.28125" style="3" customWidth="1"/>
    <col min="10" max="10" width="11.00390625" style="3" customWidth="1"/>
    <col min="11" max="16384" width="13.8515625" style="3" customWidth="1"/>
  </cols>
  <sheetData>
    <row r="1" ht="16.5" customHeight="1">
      <c r="A1" s="106" t="s">
        <v>43</v>
      </c>
    </row>
    <row r="2" spans="1:10" ht="33.75" customHeight="1">
      <c r="A2" s="107" t="s">
        <v>1347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6.5" customHeight="1">
      <c r="A3" s="108" t="s">
        <v>1348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6.5" customHeight="1">
      <c r="A4" s="108" t="s">
        <v>509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30" customHeight="1">
      <c r="A5" s="109" t="s">
        <v>55</v>
      </c>
      <c r="B5" s="109" t="s">
        <v>661</v>
      </c>
      <c r="C5" s="109" t="s">
        <v>1349</v>
      </c>
      <c r="D5" s="109"/>
      <c r="E5" s="109"/>
      <c r="F5" s="109"/>
      <c r="G5" s="109"/>
      <c r="H5" s="109" t="s">
        <v>1350</v>
      </c>
      <c r="I5" s="109"/>
      <c r="J5" s="109"/>
    </row>
    <row r="6" spans="1:10" ht="30" customHeight="1">
      <c r="A6" s="109"/>
      <c r="B6" s="109"/>
      <c r="C6" s="109" t="s">
        <v>1351</v>
      </c>
      <c r="D6" s="109" t="s">
        <v>1352</v>
      </c>
      <c r="E6" s="110" t="s">
        <v>1353</v>
      </c>
      <c r="F6" s="110" t="s">
        <v>1354</v>
      </c>
      <c r="G6" s="110" t="s">
        <v>1355</v>
      </c>
      <c r="H6" s="110" t="s">
        <v>1351</v>
      </c>
      <c r="I6" s="110" t="s">
        <v>1356</v>
      </c>
      <c r="J6" s="110" t="s">
        <v>1357</v>
      </c>
    </row>
    <row r="7" spans="1:10" ht="30" customHeight="1">
      <c r="A7" s="111" t="s">
        <v>1358</v>
      </c>
      <c r="B7" s="112">
        <f>SUM(C7,H7)</f>
        <v>24740</v>
      </c>
      <c r="C7" s="112">
        <f>SUM(D7:G7)</f>
        <v>21440</v>
      </c>
      <c r="D7" s="112">
        <v>16965</v>
      </c>
      <c r="E7" s="112">
        <v>0</v>
      </c>
      <c r="F7" s="112">
        <v>0</v>
      </c>
      <c r="G7" s="112">
        <v>4475</v>
      </c>
      <c r="H7" s="112">
        <f>SUM(I7:J7)</f>
        <v>3300</v>
      </c>
      <c r="I7" s="112">
        <v>3300</v>
      </c>
      <c r="J7" s="112">
        <v>0</v>
      </c>
    </row>
    <row r="8" spans="1:10" ht="30" customHeight="1">
      <c r="A8" s="111" t="s">
        <v>1359</v>
      </c>
      <c r="B8" s="112">
        <f>C8+H8</f>
        <v>53077</v>
      </c>
      <c r="C8" s="112">
        <v>45277</v>
      </c>
      <c r="D8" s="113"/>
      <c r="E8" s="113"/>
      <c r="F8" s="113"/>
      <c r="G8" s="113"/>
      <c r="H8" s="112">
        <v>7800</v>
      </c>
      <c r="I8" s="113"/>
      <c r="J8" s="113"/>
    </row>
    <row r="9" spans="1:10" ht="30" customHeight="1">
      <c r="A9" s="111" t="s">
        <v>1360</v>
      </c>
      <c r="B9" s="112">
        <f>C9+H9</f>
        <v>27292</v>
      </c>
      <c r="C9" s="112">
        <f>SUM(D9:F9)</f>
        <v>23292</v>
      </c>
      <c r="D9" s="112">
        <v>23292</v>
      </c>
      <c r="E9" s="112">
        <v>0</v>
      </c>
      <c r="F9" s="112">
        <v>0</v>
      </c>
      <c r="G9" s="113"/>
      <c r="H9" s="112">
        <f>I9</f>
        <v>4000</v>
      </c>
      <c r="I9" s="112">
        <v>4000</v>
      </c>
      <c r="J9" s="113"/>
    </row>
    <row r="10" spans="1:10" ht="30" customHeight="1">
      <c r="A10" s="111" t="s">
        <v>1361</v>
      </c>
      <c r="B10" s="112">
        <f>C10+H10</f>
        <v>4521</v>
      </c>
      <c r="C10" s="112">
        <f>SUM(D10:G10)</f>
        <v>4521</v>
      </c>
      <c r="D10" s="112">
        <v>1530</v>
      </c>
      <c r="E10" s="112">
        <v>0</v>
      </c>
      <c r="F10" s="112">
        <v>0</v>
      </c>
      <c r="G10" s="112">
        <v>2991</v>
      </c>
      <c r="H10" s="112">
        <f>J10+I10</f>
        <v>0</v>
      </c>
      <c r="I10" s="112">
        <v>0</v>
      </c>
      <c r="J10" s="112">
        <v>0</v>
      </c>
    </row>
    <row r="11" spans="1:10" ht="30" customHeight="1">
      <c r="A11" s="111" t="s">
        <v>1362</v>
      </c>
      <c r="B11" s="112">
        <f>C11+H11</f>
        <v>1206</v>
      </c>
      <c r="C11" s="112">
        <f>SUM(D11:G11)</f>
        <v>1206</v>
      </c>
      <c r="D11" s="112">
        <v>0</v>
      </c>
      <c r="E11" s="112">
        <v>0</v>
      </c>
      <c r="F11" s="112">
        <v>0</v>
      </c>
      <c r="G11" s="112">
        <v>1206</v>
      </c>
      <c r="H11" s="112">
        <f>I11+J11</f>
        <v>0</v>
      </c>
      <c r="I11" s="112">
        <v>0</v>
      </c>
      <c r="J11" s="112">
        <v>0</v>
      </c>
    </row>
    <row r="12" spans="1:10" ht="30" customHeight="1">
      <c r="A12" s="111" t="s">
        <v>1363</v>
      </c>
      <c r="B12" s="112">
        <f>C12+H12</f>
        <v>46305</v>
      </c>
      <c r="C12" s="112">
        <f>SUM(D12:G12)</f>
        <v>39005</v>
      </c>
      <c r="D12" s="112">
        <f>D7+D9-D10-D11</f>
        <v>38727</v>
      </c>
      <c r="E12" s="112">
        <f>E7+E9-E10-E11</f>
        <v>0</v>
      </c>
      <c r="F12" s="112">
        <f>F7+F9-F10-F11</f>
        <v>0</v>
      </c>
      <c r="G12" s="112">
        <f>G7-G10-G11</f>
        <v>278</v>
      </c>
      <c r="H12" s="112">
        <f>SUM(I12:J12)</f>
        <v>7300</v>
      </c>
      <c r="I12" s="112">
        <f>I9+I7-I10-I11</f>
        <v>7300</v>
      </c>
      <c r="J12" s="112">
        <f>J7-J10-J11</f>
        <v>0</v>
      </c>
    </row>
  </sheetData>
  <sheetProtection/>
  <mergeCells count="7">
    <mergeCell ref="A2:J2"/>
    <mergeCell ref="A3:J3"/>
    <mergeCell ref="A4:J4"/>
    <mergeCell ref="C5:G5"/>
    <mergeCell ref="H5:J5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pane xSplit="1" ySplit="5" topLeftCell="B126" activePane="bottomRight" state="frozen"/>
      <selection pane="bottomRight" activeCell="D138" sqref="D138"/>
    </sheetView>
  </sheetViews>
  <sheetFormatPr defaultColWidth="9.140625" defaultRowHeight="12.75"/>
  <cols>
    <col min="1" max="2" width="11.140625" style="0" customWidth="1"/>
    <col min="4" max="4" width="11.421875" style="0" customWidth="1"/>
    <col min="5" max="5" width="9.8515625" style="0" customWidth="1"/>
    <col min="6" max="7" width="10.57421875" style="0" customWidth="1"/>
    <col min="8" max="8" width="8.28125" style="0" customWidth="1"/>
    <col min="9" max="9" width="9.421875" style="0" customWidth="1"/>
    <col min="10" max="11" width="9.28125" style="0" customWidth="1"/>
    <col min="12" max="12" width="10.00390625" style="0" customWidth="1"/>
    <col min="13" max="13" width="11.8515625" style="0" customWidth="1"/>
    <col min="14" max="14" width="9.140625" style="0" customWidth="1"/>
    <col min="15" max="15" width="9.28125" style="0" customWidth="1"/>
    <col min="16" max="17" width="8.7109375" style="0" customWidth="1"/>
  </cols>
  <sheetData>
    <row r="1" spans="1:3" ht="30" customHeight="1">
      <c r="A1" s="79" t="s">
        <v>1364</v>
      </c>
      <c r="B1" s="17"/>
      <c r="C1" s="17"/>
    </row>
    <row r="2" spans="1:17" ht="28.5" customHeight="1">
      <c r="A2" s="18" t="s">
        <v>1365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6" ht="21.75" customHeight="1">
      <c r="A3" s="17"/>
      <c r="B3" s="17"/>
      <c r="C3" s="17"/>
      <c r="F3" s="68"/>
      <c r="G3" s="68"/>
      <c r="H3" s="68"/>
      <c r="I3" s="68"/>
      <c r="J3" s="68"/>
      <c r="K3" s="68"/>
      <c r="L3" s="68"/>
      <c r="M3" s="17"/>
      <c r="P3" s="17" t="s">
        <v>1366</v>
      </c>
    </row>
    <row r="4" spans="1:17" ht="23.25" customHeight="1">
      <c r="A4" s="20" t="s">
        <v>1367</v>
      </c>
      <c r="B4" s="20" t="s">
        <v>1368</v>
      </c>
      <c r="C4" s="20" t="s">
        <v>1369</v>
      </c>
      <c r="D4" s="20" t="s">
        <v>1370</v>
      </c>
      <c r="E4" s="73" t="s">
        <v>1371</v>
      </c>
      <c r="F4" s="74"/>
      <c r="G4" s="74"/>
      <c r="H4" s="74"/>
      <c r="I4" s="74"/>
      <c r="J4" s="74"/>
      <c r="K4" s="74"/>
      <c r="L4" s="74"/>
      <c r="M4" s="24" t="s">
        <v>1372</v>
      </c>
      <c r="N4" s="24"/>
      <c r="O4" s="24"/>
      <c r="P4" s="24"/>
      <c r="Q4" s="24"/>
    </row>
    <row r="5" spans="1:17" ht="44.25" customHeight="1">
      <c r="A5" s="26"/>
      <c r="B5" s="26"/>
      <c r="C5" s="26"/>
      <c r="D5" s="26"/>
      <c r="E5" s="24" t="s">
        <v>1351</v>
      </c>
      <c r="F5" s="24" t="s">
        <v>1373</v>
      </c>
      <c r="G5" s="24" t="s">
        <v>1374</v>
      </c>
      <c r="H5" s="24" t="s">
        <v>1375</v>
      </c>
      <c r="I5" s="24" t="s">
        <v>1376</v>
      </c>
      <c r="J5" s="24" t="s">
        <v>1377</v>
      </c>
      <c r="K5" s="24" t="s">
        <v>1378</v>
      </c>
      <c r="L5" s="24" t="s">
        <v>1379</v>
      </c>
      <c r="M5" s="24" t="s">
        <v>1351</v>
      </c>
      <c r="N5" s="24" t="s">
        <v>1380</v>
      </c>
      <c r="O5" s="24" t="s">
        <v>1381</v>
      </c>
      <c r="P5" s="24" t="s">
        <v>1382</v>
      </c>
      <c r="Q5" s="24" t="s">
        <v>1383</v>
      </c>
    </row>
    <row r="6" spans="1:17" ht="24.75" customHeight="1">
      <c r="A6" s="35" t="s">
        <v>1384</v>
      </c>
      <c r="B6" s="35">
        <v>2010101</v>
      </c>
      <c r="C6" s="35" t="s">
        <v>1385</v>
      </c>
      <c r="D6" s="35">
        <f>'部门经济（附13-1）'!E6+'部门经济（附13-1）'!M6+'部门经济（附13-3）'!M6+'部门经济（附13-4）'!K6+'部门经济（附13-5）'!L6</f>
        <v>4200300</v>
      </c>
      <c r="E6" s="35">
        <f aca="true" t="shared" si="0" ref="E6:E68">SUM(F6:L6)</f>
        <v>1966100</v>
      </c>
      <c r="F6" s="35">
        <v>928620</v>
      </c>
      <c r="G6" s="35">
        <v>903251</v>
      </c>
      <c r="H6" s="35">
        <v>77385</v>
      </c>
      <c r="I6" s="35"/>
      <c r="J6" s="35">
        <v>56844</v>
      </c>
      <c r="K6" s="35"/>
      <c r="L6" s="35"/>
      <c r="M6" s="36">
        <f>N6+O6+P6+Q6+'部门经济（ 附13-2）'!D6+'部门经济（ 附13-2）'!E6+'部门经济（ 附13-2）'!F6+'部门经济（ 附13-2）'!G6+'部门经济（ 附13-2）'!H6+'部门经济（ 附13-2）'!I6+'部门经济（ 附13-2）'!J6+'部门经济（ 附13-2）'!K6+'部门经济（ 附13-2）'!L6+'部门经济（ 附13-2）'!M6+'部门经济（ 附13-2）'!N6+'部门经济（ 附13-2）'!O6+'部门经济（ 附13-2）'!P6+'部门经济（附13-3）'!D6+'部门经济（附13-3）'!E6+'部门经济（附13-3）'!F6+'部门经济（附13-3）'!G6+'部门经济（附13-3）'!H6+'部门经济（附13-3）'!I6+'部门经济（附13-3）'!J6+'部门经济（附13-3）'!K6+'部门经济（附13-3）'!L6</f>
        <v>939336</v>
      </c>
      <c r="N6" s="36">
        <v>162436</v>
      </c>
      <c r="O6" s="36">
        <v>60000</v>
      </c>
      <c r="P6" s="36"/>
      <c r="Q6" s="36"/>
    </row>
    <row r="7" spans="1:17" ht="24.75" customHeight="1">
      <c r="A7" s="35" t="s">
        <v>1386</v>
      </c>
      <c r="B7" s="35">
        <v>2010201</v>
      </c>
      <c r="C7" s="35" t="s">
        <v>1385</v>
      </c>
      <c r="D7" s="35">
        <f>'部门经济（附13-1）'!E7+'部门经济（附13-1）'!M7+'部门经济（附13-3）'!M7+'部门经济（附13-4）'!K7+'部门经济（附13-5）'!L7</f>
        <v>1996200</v>
      </c>
      <c r="E7" s="35">
        <f t="shared" si="0"/>
        <v>1215100</v>
      </c>
      <c r="F7" s="35">
        <v>721660</v>
      </c>
      <c r="G7" s="35">
        <v>380064</v>
      </c>
      <c r="H7" s="35">
        <v>50916</v>
      </c>
      <c r="I7" s="35"/>
      <c r="J7" s="35">
        <v>62460</v>
      </c>
      <c r="K7" s="35"/>
      <c r="L7" s="35"/>
      <c r="M7" s="36">
        <f>N7+O7+P7+Q7+'部门经济（ 附13-2）'!D7+'部门经济（ 附13-2）'!E7+'部门经济（ 附13-2）'!F7+'部门经济（ 附13-2）'!G7+'部门经济（ 附13-2）'!H7+'部门经济（ 附13-2）'!I7+'部门经济（ 附13-2）'!J7+'部门经济（ 附13-2）'!K7+'部门经济（ 附13-2）'!L7+'部门经济（ 附13-2）'!M7+'部门经济（ 附13-2）'!N7+'部门经济（ 附13-2）'!O7+'部门经济（ 附13-2）'!P7+'部门经济（附13-3）'!D7+'部门经济（附13-3）'!E7+'部门经济（附13-3）'!F7+'部门经济（附13-3）'!G7+'部门经济（附13-3）'!H7+'部门经济（附13-3）'!I7+'部门经济（附13-3）'!J7+'部门经济（附13-3）'!K7+'部门经济（附13-3）'!L7</f>
        <v>715996</v>
      </c>
      <c r="N7" s="36">
        <v>57396</v>
      </c>
      <c r="O7" s="36">
        <v>200000</v>
      </c>
      <c r="P7" s="36"/>
      <c r="Q7" s="36"/>
    </row>
    <row r="8" spans="1:17" ht="24.75" customHeight="1">
      <c r="A8" s="35" t="s">
        <v>1387</v>
      </c>
      <c r="B8" s="35">
        <v>2013101</v>
      </c>
      <c r="C8" s="35" t="s">
        <v>1385</v>
      </c>
      <c r="D8" s="35">
        <f>'部门经济（附13-1）'!E8+'部门经济（附13-1）'!M8+'部门经济（附13-3）'!M8+'部门经济（附13-4）'!K8+'部门经济（附13-5）'!L8</f>
        <v>3722900</v>
      </c>
      <c r="E8" s="35">
        <f t="shared" si="0"/>
        <v>1857980</v>
      </c>
      <c r="F8" s="35">
        <v>977518</v>
      </c>
      <c r="G8" s="35">
        <v>549104</v>
      </c>
      <c r="H8" s="35">
        <v>67964</v>
      </c>
      <c r="I8" s="35"/>
      <c r="J8" s="35">
        <v>260874</v>
      </c>
      <c r="K8" s="35"/>
      <c r="L8" s="35">
        <v>2520</v>
      </c>
      <c r="M8" s="36">
        <f>N8+O8+P8+Q8+'部门经济（ 附13-2）'!D8+'部门经济（ 附13-2）'!E8+'部门经济（ 附13-2）'!F8+'部门经济（ 附13-2）'!G8+'部门经济（ 附13-2）'!H8+'部门经济（ 附13-2）'!I8+'部门经济（ 附13-2）'!J8+'部门经济（ 附13-2）'!K8+'部门经济（ 附13-2）'!L8+'部门经济（ 附13-2）'!M8+'部门经济（ 附13-2）'!N8+'部门经济（ 附13-2）'!O8+'部门经济（ 附13-2）'!P8+'部门经济（附13-3）'!D8+'部门经济（附13-3）'!E8+'部门经济（附13-3）'!F8+'部门经济（附13-3）'!G8+'部门经济（附13-3）'!H8+'部门经济（附13-3）'!I8+'部门经济（附13-3）'!J8+'部门经济（附13-3）'!K8+'部门经济（附13-3）'!L8</f>
        <v>1758220</v>
      </c>
      <c r="N8" s="36">
        <v>359000</v>
      </c>
      <c r="O8" s="36">
        <v>228000</v>
      </c>
      <c r="P8" s="36"/>
      <c r="Q8" s="36"/>
    </row>
    <row r="9" spans="1:17" ht="24.75" customHeight="1">
      <c r="A9" s="35" t="s">
        <v>1388</v>
      </c>
      <c r="B9" s="35">
        <v>2010301</v>
      </c>
      <c r="C9" s="35" t="s">
        <v>1385</v>
      </c>
      <c r="D9" s="35">
        <f>'部门经济（附13-1）'!E9+'部门经济（附13-1）'!M9+'部门经济（附13-3）'!M9+'部门经济（附13-4）'!K9+'部门经济（附13-5）'!L9</f>
        <v>4775500</v>
      </c>
      <c r="E9" s="35">
        <f t="shared" si="0"/>
        <v>2388244</v>
      </c>
      <c r="F9" s="35">
        <v>1297212</v>
      </c>
      <c r="G9" s="35">
        <v>689651</v>
      </c>
      <c r="H9" s="35">
        <v>103901</v>
      </c>
      <c r="I9" s="35"/>
      <c r="J9" s="35">
        <v>295680</v>
      </c>
      <c r="K9" s="35"/>
      <c r="L9" s="35">
        <v>1800</v>
      </c>
      <c r="M9" s="36">
        <f>N9+O9+P9+Q9+'部门经济（ 附13-2）'!D9+'部门经济（ 附13-2）'!E9+'部门经济（ 附13-2）'!F9+'部门经济（ 附13-2）'!G9+'部门经济（ 附13-2）'!H9+'部门经济（ 附13-2）'!I9+'部门经济（ 附13-2）'!J9+'部门经济（ 附13-2）'!K9+'部门经济（ 附13-2）'!L9+'部门经济（ 附13-2）'!M9+'部门经济（ 附13-2）'!N9+'部门经济（ 附13-2）'!O9+'部门经济（ 附13-2）'!P9+'部门经济（附13-3）'!D9+'部门经济（附13-3）'!E9+'部门经济（附13-3）'!F9+'部门经济（附13-3）'!G9+'部门经济（附13-3）'!H9+'部门经济（附13-3）'!I9+'部门经济（附13-3）'!J9+'部门经济（附13-3）'!K9+'部门经济（附13-3）'!L9</f>
        <v>2256600</v>
      </c>
      <c r="N9" s="36">
        <v>354200</v>
      </c>
      <c r="O9" s="36">
        <v>350000</v>
      </c>
      <c r="P9" s="36"/>
      <c r="Q9" s="36"/>
    </row>
    <row r="10" spans="1:17" ht="24.75" customHeight="1">
      <c r="A10" s="35" t="s">
        <v>1389</v>
      </c>
      <c r="B10" s="35">
        <v>2010501</v>
      </c>
      <c r="C10" s="35" t="s">
        <v>1385</v>
      </c>
      <c r="D10" s="35">
        <f>'部门经济（附13-1）'!E10+'部门经济（附13-1）'!M10+'部门经济（附13-3）'!M10+'部门经济（附13-4）'!K10+'部门经济（附13-5）'!L10</f>
        <v>2034000</v>
      </c>
      <c r="E10" s="35">
        <f t="shared" si="0"/>
        <v>1453196</v>
      </c>
      <c r="F10" s="35">
        <v>684144</v>
      </c>
      <c r="G10" s="35">
        <v>461840</v>
      </c>
      <c r="H10" s="35">
        <v>57012</v>
      </c>
      <c r="I10" s="35"/>
      <c r="J10" s="35">
        <v>246240</v>
      </c>
      <c r="K10" s="35"/>
      <c r="L10" s="35">
        <v>3960</v>
      </c>
      <c r="M10" s="36">
        <f>N10+O10+P10+Q10+'部门经济（ 附13-2）'!D10+'部门经济（ 附13-2）'!E10+'部门经济（ 附13-2）'!F10+'部门经济（ 附13-2）'!G10+'部门经济（ 附13-2）'!H10+'部门经济（ 附13-2）'!I10+'部门经济（ 附13-2）'!J10+'部门经济（ 附13-2）'!K10+'部门经济（ 附13-2）'!L10+'部门经济（ 附13-2）'!M10+'部门经济（ 附13-2）'!N10+'部门经济（ 附13-2）'!O10+'部门经济（ 附13-2）'!P10+'部门经济（附13-3）'!D10+'部门经济（附13-3）'!E10+'部门经济（附13-3）'!F10+'部门经济（附13-3）'!G10+'部门经济（附13-3）'!H10+'部门经济（附13-3）'!I10+'部门经济（附13-3）'!J10+'部门经济（附13-3）'!K10+'部门经济（附13-3）'!L10</f>
        <v>488700</v>
      </c>
      <c r="N10" s="36">
        <v>40000</v>
      </c>
      <c r="O10" s="36">
        <v>30000</v>
      </c>
      <c r="P10" s="36"/>
      <c r="Q10" s="36"/>
    </row>
    <row r="11" spans="1:17" ht="24.75" customHeight="1">
      <c r="A11" s="35" t="s">
        <v>1390</v>
      </c>
      <c r="B11" s="35">
        <v>2010601</v>
      </c>
      <c r="C11" s="35" t="s">
        <v>1385</v>
      </c>
      <c r="D11" s="35">
        <f>'部门经济（附13-1）'!E11+'部门经济（附13-1）'!M11+'部门经济（附13-3）'!M11+'部门经济（附13-4）'!K11+'部门经济（附13-5）'!L11</f>
        <v>7869800</v>
      </c>
      <c r="E11" s="35">
        <f t="shared" si="0"/>
        <v>6486200</v>
      </c>
      <c r="F11" s="35">
        <v>3523200</v>
      </c>
      <c r="G11" s="35">
        <v>1797400</v>
      </c>
      <c r="H11" s="35">
        <v>260000</v>
      </c>
      <c r="I11" s="35"/>
      <c r="J11" s="35">
        <v>848000</v>
      </c>
      <c r="K11" s="35"/>
      <c r="L11" s="35">
        <v>57600</v>
      </c>
      <c r="M11" s="36">
        <f>N11+O11+P11+Q11+'部门经济（ 附13-2）'!D11+'部门经济（ 附13-2）'!E11+'部门经济（ 附13-2）'!F11+'部门经济（ 附13-2）'!G11+'部门经济（ 附13-2）'!H11+'部门经济（ 附13-2）'!I11+'部门经济（ 附13-2）'!J11+'部门经济（ 附13-2）'!K11+'部门经济（ 附13-2）'!L11+'部门经济（ 附13-2）'!M11+'部门经济（ 附13-2）'!N11+'部门经济（ 附13-2）'!O11+'部门经济（ 附13-2）'!P11+'部门经济（附13-3）'!D11+'部门经济（附13-3）'!E11+'部门经济（附13-3）'!F11+'部门经济（附13-3）'!G11+'部门经济（附13-3）'!H11+'部门经济（附13-3）'!I11+'部门经济（附13-3）'!J11+'部门经济（附13-3）'!K11+'部门经济（附13-3）'!L11</f>
        <v>1298600</v>
      </c>
      <c r="N11" s="36">
        <v>180000</v>
      </c>
      <c r="O11" s="36">
        <v>20000</v>
      </c>
      <c r="P11" s="36"/>
      <c r="Q11" s="36">
        <v>1000</v>
      </c>
    </row>
    <row r="12" spans="1:17" ht="24.75" customHeight="1">
      <c r="A12" s="35" t="s">
        <v>1391</v>
      </c>
      <c r="B12" s="35">
        <v>2010308</v>
      </c>
      <c r="C12" s="35" t="s">
        <v>1385</v>
      </c>
      <c r="D12" s="35">
        <f>'部门经济（附13-1）'!E12+'部门经济（附13-1）'!M12+'部门经济（附13-3）'!M12+'部门经济（附13-4）'!K12+'部门经济（附13-5）'!L12</f>
        <v>810300</v>
      </c>
      <c r="E12" s="35">
        <f t="shared" si="0"/>
        <v>619748</v>
      </c>
      <c r="F12" s="35">
        <v>301248</v>
      </c>
      <c r="G12" s="35">
        <v>231956</v>
      </c>
      <c r="H12" s="35">
        <v>25104</v>
      </c>
      <c r="I12" s="35"/>
      <c r="J12" s="35">
        <v>60720</v>
      </c>
      <c r="K12" s="35"/>
      <c r="L12" s="35">
        <v>720</v>
      </c>
      <c r="M12" s="36">
        <f>N12+O12+P12+Q12+'部门经济（ 附13-2）'!D12+'部门经济（ 附13-2）'!E12+'部门经济（ 附13-2）'!F12+'部门经济（ 附13-2）'!G12+'部门经济（ 附13-2）'!H12+'部门经济（ 附13-2）'!I12+'部门经济（ 附13-2）'!J12+'部门经济（ 附13-2）'!K12+'部门经济（ 附13-2）'!L12+'部门经济（ 附13-2）'!M12+'部门经济（ 附13-2）'!N12+'部门经济（ 附13-2）'!O12+'部门经济（ 附13-2）'!P12+'部门经济（附13-3）'!D12+'部门经济（附13-3）'!E12+'部门经济（附13-3）'!F12+'部门经济（附13-3）'!G12+'部门经济（附13-3）'!H12+'部门经济（附13-3）'!I12+'部门经济（附13-3）'!J12+'部门经济（附13-3）'!K12+'部门经济（附13-3）'!L12</f>
        <v>179200</v>
      </c>
      <c r="N12" s="36">
        <v>30000</v>
      </c>
      <c r="O12" s="36">
        <v>30000</v>
      </c>
      <c r="P12" s="36"/>
      <c r="Q12" s="36"/>
    </row>
    <row r="13" spans="1:17" ht="24.75" customHeight="1">
      <c r="A13" s="35" t="s">
        <v>1392</v>
      </c>
      <c r="B13" s="35">
        <v>2010407</v>
      </c>
      <c r="C13" s="35" t="s">
        <v>1385</v>
      </c>
      <c r="D13" s="35">
        <f>'部门经济（附13-1）'!E13+'部门经济（附13-1）'!M13+'部门经济（附13-3）'!M13+'部门经济（附13-4）'!K13+'部门经济（附13-5）'!L13</f>
        <v>796400</v>
      </c>
      <c r="E13" s="35">
        <f t="shared" si="0"/>
        <v>501848</v>
      </c>
      <c r="F13" s="35">
        <v>264192</v>
      </c>
      <c r="G13" s="35">
        <v>216940</v>
      </c>
      <c r="H13" s="35">
        <v>20716</v>
      </c>
      <c r="I13" s="35"/>
      <c r="J13" s="35"/>
      <c r="K13" s="35"/>
      <c r="L13" s="35"/>
      <c r="M13" s="36">
        <f>N13+O13+P13+Q13+'部门经济（ 附13-2）'!D13+'部门经济（ 附13-2）'!E13+'部门经济（ 附13-2）'!F13+'部门经济（ 附13-2）'!G13+'部门经济（ 附13-2）'!H13+'部门经济（ 附13-2）'!I13+'部门经济（ 附13-2）'!J13+'部门经济（ 附13-2）'!K13+'部门经济（ 附13-2）'!L13+'部门经济（ 附13-2）'!M13+'部门经济（ 附13-2）'!N13+'部门经济（ 附13-2）'!O13+'部门经济（ 附13-2）'!P13+'部门经济（附13-3）'!D13+'部门经济（附13-3）'!E13+'部门经济（附13-3）'!F13+'部门经济（附13-3）'!G13+'部门经济（附13-3）'!H13+'部门经济（附13-3）'!I13+'部门经济（附13-3）'!J13+'部门经济（附13-3）'!K13+'部门经济（附13-3）'!L13</f>
        <v>231000</v>
      </c>
      <c r="N13" s="36">
        <v>98600</v>
      </c>
      <c r="O13" s="36">
        <v>43000</v>
      </c>
      <c r="P13" s="36"/>
      <c r="Q13" s="36"/>
    </row>
    <row r="14" spans="1:17" ht="24.75" customHeight="1">
      <c r="A14" s="35" t="s">
        <v>1393</v>
      </c>
      <c r="B14" s="70">
        <v>2012901</v>
      </c>
      <c r="C14" s="35" t="s">
        <v>1385</v>
      </c>
      <c r="D14" s="35">
        <f>'部门经济（附13-1）'!E14+'部门经济（附13-1）'!M14+'部门经济（附13-3）'!M14+'部门经济（附13-4）'!K14+'部门经济（附13-5）'!L14</f>
        <v>796800</v>
      </c>
      <c r="E14" s="35">
        <f t="shared" si="0"/>
        <v>350200</v>
      </c>
      <c r="F14" s="35">
        <v>159684</v>
      </c>
      <c r="G14" s="35">
        <v>130409</v>
      </c>
      <c r="H14" s="35">
        <v>13307</v>
      </c>
      <c r="I14" s="35"/>
      <c r="J14" s="35"/>
      <c r="K14" s="35"/>
      <c r="L14" s="35">
        <v>46800</v>
      </c>
      <c r="M14" s="36">
        <f>N14+O14+P14+Q14+'部门经济（ 附13-2）'!D14+'部门经济（ 附13-2）'!E14+'部门经济（ 附13-2）'!F14+'部门经济（ 附13-2）'!G14+'部门经济（ 附13-2）'!H14+'部门经济（ 附13-2）'!I14+'部门经济（ 附13-2）'!J14+'部门经济（ 附13-2）'!K14+'部门经济（ 附13-2）'!L14+'部门经济（ 附13-2）'!M14+'部门经济（ 附13-2）'!N14+'部门经济（ 附13-2）'!O14+'部门经济（ 附13-2）'!P14+'部门经济（附13-3）'!D14+'部门经济（附13-3）'!E14+'部门经济（附13-3）'!F14+'部门经济（附13-3）'!G14+'部门经济（附13-3）'!H14+'部门经济（附13-3）'!I14+'部门经济（附13-3）'!J14+'部门经济（附13-3）'!K14+'部门经济（附13-3）'!L14</f>
        <v>392300</v>
      </c>
      <c r="N14" s="36">
        <v>40000</v>
      </c>
      <c r="O14" s="36">
        <v>33500</v>
      </c>
      <c r="P14" s="36"/>
      <c r="Q14" s="35"/>
    </row>
    <row r="15" spans="1:17" ht="24.75" customHeight="1">
      <c r="A15" s="35" t="s">
        <v>1394</v>
      </c>
      <c r="B15" s="35">
        <v>2012901</v>
      </c>
      <c r="C15" s="35" t="s">
        <v>1385</v>
      </c>
      <c r="D15" s="35">
        <f>'部门经济（附13-1）'!E15+'部门经济（附13-1）'!M15+'部门经济（附13-3）'!M15+'部门经济（附13-4）'!K15+'部门经济（附13-5）'!L15</f>
        <v>502000</v>
      </c>
      <c r="E15" s="35">
        <f t="shared" si="0"/>
        <v>326300</v>
      </c>
      <c r="F15" s="35">
        <v>154728</v>
      </c>
      <c r="G15" s="35">
        <v>120864</v>
      </c>
      <c r="H15" s="35">
        <v>12894</v>
      </c>
      <c r="I15" s="35"/>
      <c r="J15" s="35"/>
      <c r="K15" s="35"/>
      <c r="L15" s="35">
        <v>37814</v>
      </c>
      <c r="M15" s="36">
        <f>N15+O15+P15+Q15+'部门经济（ 附13-2）'!D15+'部门经济（ 附13-2）'!E15+'部门经济（ 附13-2）'!F15+'部门经济（ 附13-2）'!G15+'部门经济（ 附13-2）'!H15+'部门经济（ 附13-2）'!I15+'部门经济（ 附13-2）'!J15+'部门经济（ 附13-2）'!K15+'部门经济（ 附13-2）'!L15+'部门经济（ 附13-2）'!M15+'部门经济（ 附13-2）'!N15+'部门经济（ 附13-2）'!O15+'部门经济（ 附13-2）'!P15+'部门经济（附13-3）'!D15+'部门经济（附13-3）'!E15+'部门经济（附13-3）'!F15+'部门经济（附13-3）'!G15+'部门经济（附13-3）'!H15+'部门经济（附13-3）'!I15+'部门经济（附13-3）'!J15+'部门经济（附13-3）'!K15+'部门经济（附13-3）'!L15</f>
        <v>159400</v>
      </c>
      <c r="N15" s="36">
        <v>46250</v>
      </c>
      <c r="O15" s="36">
        <v>11800</v>
      </c>
      <c r="P15" s="36"/>
      <c r="Q15" s="36"/>
    </row>
    <row r="16" spans="1:17" ht="24.75" customHeight="1">
      <c r="A16" s="37" t="s">
        <v>1395</v>
      </c>
      <c r="B16" s="35">
        <v>2010301</v>
      </c>
      <c r="C16" s="35" t="s">
        <v>1385</v>
      </c>
      <c r="D16" s="35">
        <f>'部门经济（附13-1）'!E16+'部门经济（附13-1）'!M16+'部门经济（附13-3）'!M16+'部门经济（附13-4）'!K16+'部门经济（附13-5）'!L16</f>
        <v>760500</v>
      </c>
      <c r="E16" s="35">
        <f t="shared" si="0"/>
        <v>621500</v>
      </c>
      <c r="F16" s="35">
        <v>313380</v>
      </c>
      <c r="G16" s="35">
        <v>282005</v>
      </c>
      <c r="H16" s="35">
        <v>26115</v>
      </c>
      <c r="I16" s="35"/>
      <c r="J16" s="35"/>
      <c r="K16" s="35"/>
      <c r="L16" s="35"/>
      <c r="M16" s="36">
        <f>N16+O16+P16+Q16+'部门经济（ 附13-2）'!D16+'部门经济（ 附13-2）'!E16+'部门经济（ 附13-2）'!F16+'部门经济（ 附13-2）'!G16+'部门经济（ 附13-2）'!H16+'部门经济（ 附13-2）'!I16+'部门经济（ 附13-2）'!J16+'部门经济（ 附13-2）'!K16+'部门经济（ 附13-2）'!L16+'部门经济（ 附13-2）'!M16+'部门经济（ 附13-2）'!N16+'部门经济（ 附13-2）'!O16+'部门经济（ 附13-2）'!P16+'部门经济（附13-3）'!D16+'部门经济（附13-3）'!E16+'部门经济（附13-3）'!F16+'部门经济（附13-3）'!G16+'部门经济（附13-3）'!H16+'部门经济（附13-3）'!I16+'部门经济（附13-3）'!J16+'部门经济（附13-3）'!K16+'部门经济（附13-3）'!L16</f>
        <v>139000</v>
      </c>
      <c r="N16" s="36">
        <v>10000</v>
      </c>
      <c r="O16" s="36">
        <v>40000</v>
      </c>
      <c r="P16" s="36"/>
      <c r="Q16" s="36"/>
    </row>
    <row r="17" spans="1:17" ht="24.75" customHeight="1">
      <c r="A17" s="37" t="s">
        <v>1396</v>
      </c>
      <c r="B17" s="35">
        <v>2013601</v>
      </c>
      <c r="C17" s="35" t="s">
        <v>1385</v>
      </c>
      <c r="D17" s="35">
        <f>'部门经济（附13-1）'!E17+'部门经济（附13-1）'!M17+'部门经济（附13-3）'!M17+'部门经济（附13-4）'!K17+'部门经济（附13-5）'!L17</f>
        <v>981900</v>
      </c>
      <c r="E17" s="35">
        <f t="shared" si="0"/>
        <v>819100</v>
      </c>
      <c r="F17" s="35">
        <v>405228</v>
      </c>
      <c r="G17" s="35">
        <v>204143</v>
      </c>
      <c r="H17" s="35">
        <v>33769</v>
      </c>
      <c r="I17" s="35"/>
      <c r="J17" s="35">
        <v>175960</v>
      </c>
      <c r="K17" s="35"/>
      <c r="L17" s="35"/>
      <c r="M17" s="36">
        <f>N17+O17+P17+Q17+'部门经济（ 附13-2）'!D17+'部门经济（ 附13-2）'!E17+'部门经济（ 附13-2）'!F17+'部门经济（ 附13-2）'!G17+'部门经济（ 附13-2）'!H17+'部门经济（ 附13-2）'!I17+'部门经济（ 附13-2）'!J17+'部门经济（ 附13-2）'!K17+'部门经济（ 附13-2）'!L17+'部门经济（ 附13-2）'!M17+'部门经济（ 附13-2）'!N17+'部门经济（ 附13-2）'!O17+'部门经济（ 附13-2）'!P17+'部门经济（附13-3）'!D17+'部门经济（附13-3）'!E17+'部门经济（附13-3）'!F17+'部门经济（附13-3）'!G17+'部门经济（附13-3）'!H17+'部门经济（附13-3）'!I17+'部门经济（附13-3）'!J17+'部门经济（附13-3）'!K17+'部门经济（附13-3）'!L17</f>
        <v>147300</v>
      </c>
      <c r="N17" s="93">
        <v>30000</v>
      </c>
      <c r="O17" s="93">
        <v>5000</v>
      </c>
      <c r="P17" s="36"/>
      <c r="Q17" s="35"/>
    </row>
    <row r="18" spans="1:17" ht="24.75" customHeight="1">
      <c r="A18" s="37" t="s">
        <v>1397</v>
      </c>
      <c r="B18" s="35">
        <v>2010301</v>
      </c>
      <c r="C18" s="35" t="s">
        <v>1385</v>
      </c>
      <c r="D18" s="35">
        <f>'部门经济（附13-1）'!E18+'部门经济（附13-1）'!M18+'部门经济（附13-3）'!M18+'部门经济（附13-4）'!K18+'部门经济（附13-5）'!L18</f>
        <v>330400</v>
      </c>
      <c r="E18" s="35">
        <f t="shared" si="0"/>
        <v>120000</v>
      </c>
      <c r="F18" s="35">
        <v>76752</v>
      </c>
      <c r="G18" s="35">
        <v>36852</v>
      </c>
      <c r="H18" s="35">
        <v>6396</v>
      </c>
      <c r="I18" s="35"/>
      <c r="J18" s="35"/>
      <c r="K18" s="35"/>
      <c r="L18" s="35"/>
      <c r="M18" s="36">
        <f>N18+O18+P18+Q18+'部门经济（ 附13-2）'!D18+'部门经济（ 附13-2）'!E18+'部门经济（ 附13-2）'!F18+'部门经济（ 附13-2）'!G18+'部门经济（ 附13-2）'!H18+'部门经济（ 附13-2）'!I18+'部门经济（ 附13-2）'!J18+'部门经济（ 附13-2）'!K18+'部门经济（ 附13-2）'!L18+'部门经济（ 附13-2）'!M18+'部门经济（ 附13-2）'!N18+'部门经济（ 附13-2）'!O18+'部门经济（ 附13-2）'!P18+'部门经济（附13-3）'!D18+'部门经济（附13-3）'!E18+'部门经济（附13-3）'!F18+'部门经济（附13-3）'!G18+'部门经济（附13-3）'!H18+'部门经济（附13-3）'!I18+'部门经济（附13-3）'!J18+'部门经济（附13-3）'!K18+'部门经济（附13-3）'!L18</f>
        <v>88700</v>
      </c>
      <c r="N18" s="36">
        <v>15000</v>
      </c>
      <c r="O18" s="36">
        <v>6300</v>
      </c>
      <c r="P18" s="36"/>
      <c r="Q18" s="36"/>
    </row>
    <row r="19" spans="1:17" ht="24.75" customHeight="1">
      <c r="A19" s="69" t="s">
        <v>1398</v>
      </c>
      <c r="B19" s="35">
        <v>2010301</v>
      </c>
      <c r="C19" s="35" t="s">
        <v>1385</v>
      </c>
      <c r="D19" s="35">
        <f>'部门经济（附13-1）'!E19+'部门经济（附13-1）'!M19+'部门经济（附13-3）'!M19+'部门经济（附13-4）'!K19+'部门经济（附13-5）'!L19</f>
        <v>464600</v>
      </c>
      <c r="E19" s="35">
        <f t="shared" si="0"/>
        <v>278700</v>
      </c>
      <c r="F19" s="35">
        <v>172500</v>
      </c>
      <c r="G19" s="35">
        <v>96100</v>
      </c>
      <c r="H19" s="59">
        <v>10100</v>
      </c>
      <c r="I19" s="35"/>
      <c r="J19" s="35"/>
      <c r="K19" s="35"/>
      <c r="L19" s="35"/>
      <c r="M19" s="36">
        <f>N19+O19+P19+Q19+'部门经济（ 附13-2）'!D19+'部门经济（ 附13-2）'!E19+'部门经济（ 附13-2）'!F19+'部门经济（ 附13-2）'!G19+'部门经济（ 附13-2）'!H19+'部门经济（ 附13-2）'!I19+'部门经济（ 附13-2）'!J19+'部门经济（ 附13-2）'!K19+'部门经济（ 附13-2）'!L19+'部门经济（ 附13-2）'!M19+'部门经济（ 附13-2）'!N19+'部门经济（ 附13-2）'!O19+'部门经济（ 附13-2）'!P19+'部门经济（附13-3）'!D19+'部门经济（附13-3）'!E19+'部门经济（附13-3）'!F19+'部门经济（附13-3）'!G19+'部门经济（附13-3）'!H19+'部门经济（附13-3）'!I19+'部门经济（附13-3）'!J19+'部门经济（附13-3）'!K19+'部门经济（附13-3）'!L19</f>
        <v>135800</v>
      </c>
      <c r="N19" s="36">
        <v>21900</v>
      </c>
      <c r="O19" s="36">
        <v>7000</v>
      </c>
      <c r="P19" s="36"/>
      <c r="Q19" s="35"/>
    </row>
    <row r="20" spans="1:17" ht="24.75" customHeight="1">
      <c r="A20" s="35" t="s">
        <v>1399</v>
      </c>
      <c r="B20" s="35">
        <v>2010301</v>
      </c>
      <c r="C20" s="35" t="s">
        <v>1385</v>
      </c>
      <c r="D20" s="35">
        <f>'部门经济（附13-1）'!E20+'部门经济（附13-1）'!M20+'部门经济（附13-3）'!M20+'部门经济（附13-4）'!K20+'部门经济（附13-5）'!L20</f>
        <v>556700</v>
      </c>
      <c r="E20" s="35">
        <f t="shared" si="0"/>
        <v>344400</v>
      </c>
      <c r="F20" s="35">
        <v>158310</v>
      </c>
      <c r="G20" s="35">
        <v>159500</v>
      </c>
      <c r="H20" s="35">
        <v>5770</v>
      </c>
      <c r="I20" s="35"/>
      <c r="J20" s="35">
        <v>20820</v>
      </c>
      <c r="K20" s="35"/>
      <c r="L20" s="35"/>
      <c r="M20" s="36">
        <f>N20+O20+P20+Q20+'部门经济（ 附13-2）'!D20+'部门经济（ 附13-2）'!E20+'部门经济（ 附13-2）'!F20+'部门经济（ 附13-2）'!G20+'部门经济（ 附13-2）'!H20+'部门经济（ 附13-2）'!I20+'部门经济（ 附13-2）'!J20+'部门经济（ 附13-2）'!K20+'部门经济（ 附13-2）'!L20+'部门经济（ 附13-2）'!M20+'部门经济（ 附13-2）'!N20+'部门经济（ 附13-2）'!O20+'部门经济（ 附13-2）'!P20+'部门经济（附13-3）'!D20+'部门经济（附13-3）'!E20+'部门经济（附13-3）'!F20+'部门经济（附13-3）'!G20+'部门经济（附13-3）'!H20+'部门经济（附13-3）'!I20+'部门经济（附13-3）'!J20+'部门经济（附13-3）'!K20+'部门经济（附13-3）'!L20</f>
        <v>212300</v>
      </c>
      <c r="N20" s="36">
        <v>10000</v>
      </c>
      <c r="O20" s="36"/>
      <c r="P20" s="36"/>
      <c r="Q20" s="36"/>
    </row>
    <row r="21" spans="1:17" ht="24.75" customHeight="1">
      <c r="A21" s="35" t="s">
        <v>1400</v>
      </c>
      <c r="B21" s="35">
        <v>2012801</v>
      </c>
      <c r="C21" s="35" t="s">
        <v>1385</v>
      </c>
      <c r="D21" s="35">
        <f>'部门经济（附13-1）'!E21+'部门经济（附13-1）'!M21+'部门经济（附13-3）'!M21+'部门经济（附13-4）'!K21+'部门经济（附13-5）'!L21</f>
        <v>395600</v>
      </c>
      <c r="E21" s="35">
        <f t="shared" si="0"/>
        <v>180000</v>
      </c>
      <c r="F21" s="35">
        <v>87788</v>
      </c>
      <c r="G21" s="35">
        <v>72648</v>
      </c>
      <c r="H21" s="35">
        <v>8149</v>
      </c>
      <c r="I21" s="35"/>
      <c r="J21" s="35"/>
      <c r="K21" s="35"/>
      <c r="L21" s="35">
        <v>11415</v>
      </c>
      <c r="M21" s="36">
        <f>N21+O21+P21+Q21+'部门经济（ 附13-2）'!D21+'部门经济（ 附13-2）'!E21+'部门经济（ 附13-2）'!F21+'部门经济（ 附13-2）'!G21+'部门经济（ 附13-2）'!H21+'部门经济（ 附13-2）'!I21+'部门经济（ 附13-2）'!J21+'部门经济（ 附13-2）'!K21+'部门经济（ 附13-2）'!L21+'部门经济（ 附13-2）'!M21+'部门经济（ 附13-2）'!N21+'部门经济（ 附13-2）'!O21+'部门经济（ 附13-2）'!P21+'部门经济（附13-3）'!D21+'部门经济（附13-3）'!E21+'部门经济（附13-3）'!F21+'部门经济（附13-3）'!G21+'部门经济（附13-3）'!H21+'部门经济（附13-3）'!I21+'部门经济（附13-3）'!J21+'部门经济（附13-3）'!K21+'部门经济（附13-3）'!L21</f>
        <v>202600</v>
      </c>
      <c r="N21" s="36">
        <v>6000</v>
      </c>
      <c r="O21" s="36">
        <v>25000</v>
      </c>
      <c r="P21" s="36"/>
      <c r="Q21" s="36"/>
    </row>
    <row r="22" spans="1:17" ht="24.75" customHeight="1">
      <c r="A22" s="35" t="s">
        <v>1401</v>
      </c>
      <c r="B22" s="35">
        <v>2013401</v>
      </c>
      <c r="C22" s="35" t="s">
        <v>1385</v>
      </c>
      <c r="D22" s="35">
        <f>'部门经济（附13-1）'!E22+'部门经济（附13-1）'!M22+'部门经济（附13-3）'!M22+'部门经济（附13-4）'!K22+'部门经济（附13-5）'!L22</f>
        <v>718200</v>
      </c>
      <c r="E22" s="35">
        <f t="shared" si="0"/>
        <v>521348</v>
      </c>
      <c r="F22" s="35">
        <v>203588</v>
      </c>
      <c r="G22" s="35">
        <v>295652</v>
      </c>
      <c r="H22" s="35"/>
      <c r="I22" s="35"/>
      <c r="J22" s="35">
        <v>8388</v>
      </c>
      <c r="K22" s="35"/>
      <c r="L22" s="35">
        <v>13720</v>
      </c>
      <c r="M22" s="36">
        <f>N22+O22+P22+Q22+'部门经济（ 附13-2）'!D22+'部门经济（ 附13-2）'!E22+'部门经济（ 附13-2）'!F22+'部门经济（ 附13-2）'!G22+'部门经济（ 附13-2）'!H22+'部门经济（ 附13-2）'!I22+'部门经济（ 附13-2）'!J22+'部门经济（ 附13-2）'!K22+'部门经济（ 附13-2）'!L22+'部门经济（ 附13-2）'!M22+'部门经济（ 附13-2）'!N22+'部门经济（ 附13-2）'!O22+'部门经济（ 附13-2）'!P22+'部门经济（附13-3）'!D22+'部门经济（附13-3）'!E22+'部门经济（附13-3）'!F22+'部门经济（附13-3）'!G22+'部门经济（附13-3）'!H22+'部门经济（附13-3）'!I22+'部门经济（附13-3）'!J22+'部门经济（附13-3）'!K22+'部门经济（附13-3）'!L22</f>
        <v>168300</v>
      </c>
      <c r="N22" s="36">
        <v>21000</v>
      </c>
      <c r="O22" s="36">
        <v>45000</v>
      </c>
      <c r="P22" s="36"/>
      <c r="Q22" s="36"/>
    </row>
    <row r="23" spans="1:17" ht="24.75" customHeight="1">
      <c r="A23" s="35" t="s">
        <v>1402</v>
      </c>
      <c r="B23" s="35">
        <v>2011001</v>
      </c>
      <c r="C23" s="35" t="s">
        <v>1385</v>
      </c>
      <c r="D23" s="35">
        <f>'部门经济（附13-1）'!E23+'部门经济（附13-1）'!M23+'部门经济（附13-3）'!M23+'部门经济（附13-4）'!K23+'部门经济（附13-5）'!L23</f>
        <v>571000</v>
      </c>
      <c r="E23" s="35">
        <f t="shared" si="0"/>
        <v>514900</v>
      </c>
      <c r="F23" s="35">
        <v>189012</v>
      </c>
      <c r="G23" s="35">
        <v>75944</v>
      </c>
      <c r="H23" s="35">
        <v>15751</v>
      </c>
      <c r="I23" s="35"/>
      <c r="J23" s="35">
        <v>46680</v>
      </c>
      <c r="K23" s="35"/>
      <c r="L23" s="35">
        <v>187513</v>
      </c>
      <c r="M23" s="36">
        <f>N23+O23+P23+Q23+'部门经济（ 附13-2）'!D23+'部门经济（ 附13-2）'!E23+'部门经济（ 附13-2）'!F23+'部门经济（ 附13-2）'!G23+'部门经济（ 附13-2）'!H23+'部门经济（ 附13-2）'!I23+'部门经济（ 附13-2）'!J23+'部门经济（ 附13-2）'!K23+'部门经济（ 附13-2）'!L23+'部门经济（ 附13-2）'!M23+'部门经济（ 附13-2）'!N23+'部门经济（ 附13-2）'!O23+'部门经济（ 附13-2）'!P23+'部门经济（附13-3）'!D23+'部门经济（附13-3）'!E23+'部门经济（附13-3）'!F23+'部门经济（附13-3）'!G23+'部门经济（附13-3）'!H23+'部门经济（附13-3）'!I23+'部门经济（附13-3）'!J23+'部门经济（附13-3）'!K23+'部门经济（附13-3）'!L23</f>
        <v>53100</v>
      </c>
      <c r="N23" s="36">
        <v>15640</v>
      </c>
      <c r="O23" s="36">
        <v>7980</v>
      </c>
      <c r="P23" s="36"/>
      <c r="Q23" s="36"/>
    </row>
    <row r="24" spans="1:17" ht="24.75" customHeight="1">
      <c r="A24" s="35" t="s">
        <v>1403</v>
      </c>
      <c r="B24" s="35">
        <v>2012601</v>
      </c>
      <c r="C24" s="35" t="s">
        <v>1385</v>
      </c>
      <c r="D24" s="35">
        <f>'部门经济（附13-1）'!E24+'部门经济（附13-1）'!M24+'部门经济（附13-3）'!M24+'部门经济（附13-4）'!K24+'部门经济（附13-5）'!L24</f>
        <v>956400</v>
      </c>
      <c r="E24" s="35">
        <f t="shared" si="0"/>
        <v>665400</v>
      </c>
      <c r="F24" s="35">
        <v>399336</v>
      </c>
      <c r="G24" s="35">
        <v>234466</v>
      </c>
      <c r="H24" s="35">
        <v>29078</v>
      </c>
      <c r="I24" s="35"/>
      <c r="J24" s="35"/>
      <c r="K24" s="35"/>
      <c r="L24" s="35">
        <v>2520</v>
      </c>
      <c r="M24" s="36">
        <f>N24+O24+'部门经济（ 附13-2）'!F24+'部门经济（ 附13-2）'!J24+'部门经济（附13-3）'!E24+'部门经济（附13-3）'!F24+'部门经济（附13-3）'!H24+'部门经济（附13-3）'!J24</f>
        <v>288700</v>
      </c>
      <c r="N24" s="36">
        <v>5140</v>
      </c>
      <c r="O24" s="36">
        <v>69000</v>
      </c>
      <c r="P24" s="36"/>
      <c r="Q24" s="36"/>
    </row>
    <row r="25" spans="1:17" ht="24.75" customHeight="1">
      <c r="A25" s="35" t="s">
        <v>1404</v>
      </c>
      <c r="B25" s="35">
        <v>2012906</v>
      </c>
      <c r="C25" s="35" t="s">
        <v>1385</v>
      </c>
      <c r="D25" s="35">
        <f>'部门经济（附13-1）'!E25+'部门经济（附13-1）'!M25+'部门经济（附13-3）'!M25+'部门经济（附13-4）'!K25+'部门经济（附13-5）'!L25</f>
        <v>1110700</v>
      </c>
      <c r="E25" s="35">
        <f t="shared" si="0"/>
        <v>977005</v>
      </c>
      <c r="F25" s="35">
        <v>125532</v>
      </c>
      <c r="G25" s="35">
        <v>132970</v>
      </c>
      <c r="H25" s="35">
        <v>10461</v>
      </c>
      <c r="I25" s="35"/>
      <c r="J25" s="35"/>
      <c r="K25" s="35"/>
      <c r="L25" s="35">
        <v>708042</v>
      </c>
      <c r="M25" s="36">
        <f>N25+O25+P25+Q25+'部门经济（ 附13-2）'!D25+'部门经济（ 附13-2）'!E25+'部门经济（ 附13-2）'!F25+'部门经济（ 附13-2）'!G25+'部门经济（ 附13-2）'!H25+'部门经济（ 附13-2）'!I25+'部门经济（ 附13-2）'!J25+'部门经济（ 附13-2）'!K25+'部门经济（ 附13-2）'!L25+'部门经济（ 附13-2）'!M25+'部门经济（ 附13-2）'!N25+'部门经济（ 附13-2）'!O25+'部门经济（ 附13-2）'!P25+'部门经济（附13-3）'!D25+'部门经济（附13-3）'!E25+'部门经济（附13-3）'!F25+'部门经济（附13-3）'!G25+'部门经济（附13-3）'!H25+'部门经济（附13-3）'!I25+'部门经济（附13-3）'!J25+'部门经济（附13-3）'!K25+'部门经济（附13-3）'!L25</f>
        <v>94643</v>
      </c>
      <c r="N25" s="36">
        <v>20000</v>
      </c>
      <c r="O25" s="36">
        <v>10000</v>
      </c>
      <c r="P25" s="36"/>
      <c r="Q25" s="36"/>
    </row>
    <row r="26" spans="1:17" ht="24.75" customHeight="1">
      <c r="A26" s="35" t="s">
        <v>1405</v>
      </c>
      <c r="B26" s="35">
        <v>2010301</v>
      </c>
      <c r="C26" s="35" t="s">
        <v>1385</v>
      </c>
      <c r="D26" s="35">
        <f>'部门经济（附13-1）'!E26+'部门经济（附13-1）'!M26+'部门经济（附13-3）'!M26+'部门经济（附13-4）'!K26+'部门经济（附13-5）'!L26</f>
        <v>50000</v>
      </c>
      <c r="E26" s="35">
        <f t="shared" si="0"/>
        <v>0</v>
      </c>
      <c r="F26" s="35"/>
      <c r="G26" s="35"/>
      <c r="H26" s="35"/>
      <c r="I26" s="35"/>
      <c r="J26" s="35"/>
      <c r="K26" s="35"/>
      <c r="L26" s="35"/>
      <c r="M26" s="36">
        <f>N26+O26+P26+Q26+'部门经济（ 附13-2）'!D26+'部门经济（ 附13-2）'!E26+'部门经济（ 附13-2）'!F26+'部门经济（ 附13-2）'!G26+'部门经济（ 附13-2）'!H26+'部门经济（ 附13-2）'!I26+'部门经济（ 附13-2）'!J26+'部门经济（ 附13-2）'!K26+'部门经济（ 附13-2）'!L26+'部门经济（ 附13-2）'!M26+'部门经济（ 附13-2）'!N26+'部门经济（ 附13-2）'!O26+'部门经济（ 附13-2）'!P26+'部门经济（附13-3）'!D26+'部门经济（附13-3）'!E26+'部门经济（附13-3）'!F26+'部门经济（附13-3）'!G26+'部门经济（附13-3）'!H26+'部门经济（附13-3）'!I26+'部门经济（附13-3）'!J26+'部门经济（附13-3）'!K26+'部门经济（附13-3）'!L26</f>
        <v>50000</v>
      </c>
      <c r="N26" s="36">
        <v>20000</v>
      </c>
      <c r="O26" s="36">
        <v>20000</v>
      </c>
      <c r="P26" s="36"/>
      <c r="Q26" s="36"/>
    </row>
    <row r="27" spans="1:17" ht="24.75" customHeight="1">
      <c r="A27" s="35" t="s">
        <v>1406</v>
      </c>
      <c r="B27" s="35">
        <v>2013201</v>
      </c>
      <c r="C27" s="35" t="s">
        <v>1385</v>
      </c>
      <c r="D27" s="35">
        <f>'部门经济（附13-1）'!E27+'部门经济（附13-1）'!M27+'部门经济（附13-3）'!M27+'部门经济（附13-4）'!K27+'部门经济（附13-5）'!L27</f>
        <v>4758300</v>
      </c>
      <c r="E27" s="35">
        <f t="shared" si="0"/>
        <v>3001916</v>
      </c>
      <c r="F27" s="35">
        <v>1405608</v>
      </c>
      <c r="G27" s="35">
        <v>1472694</v>
      </c>
      <c r="H27" s="35">
        <v>117134</v>
      </c>
      <c r="I27" s="35"/>
      <c r="J27" s="35"/>
      <c r="K27" s="35"/>
      <c r="L27" s="35">
        <v>6480</v>
      </c>
      <c r="M27" s="36">
        <f>N27+O27+P27+Q27+'部门经济（ 附13-2）'!D27+'部门经济（ 附13-2）'!E27+'部门经济（ 附13-2）'!F27+'部门经济（ 附13-2）'!G27+'部门经济（ 附13-2）'!H27+'部门经济（ 附13-2）'!I27+'部门经济（ 附13-2）'!J27+'部门经济（ 附13-2）'!K27+'部门经济（ 附13-2）'!L27+'部门经济（ 附13-2）'!M27+'部门经济（ 附13-2）'!N27+'部门经济（ 附13-2）'!O27+'部门经济（ 附13-2）'!P27+'部门经济（附13-3）'!D27+'部门经济（附13-3）'!E27+'部门经济（附13-3）'!F27+'部门经济（附13-3）'!G27+'部门经济（附13-3）'!H27+'部门经济（附13-3）'!I27+'部门经济（附13-3）'!J27+'部门经济（附13-3）'!K27+'部门经济（附13-3）'!L27</f>
        <v>1560000</v>
      </c>
      <c r="N27" s="36">
        <v>337000</v>
      </c>
      <c r="O27" s="36">
        <v>190000</v>
      </c>
      <c r="P27" s="36"/>
      <c r="Q27" s="36"/>
    </row>
    <row r="28" spans="1:17" ht="24.75" customHeight="1">
      <c r="A28" s="35" t="s">
        <v>1407</v>
      </c>
      <c r="B28" s="35">
        <v>2010301</v>
      </c>
      <c r="C28" s="35" t="s">
        <v>1385</v>
      </c>
      <c r="D28" s="35">
        <f>'部门经济（附13-1）'!E28+'部门经济（附13-1）'!M28+'部门经济（附13-3）'!M28+'部门经济（附13-4）'!K28+'部门经济（附13-5）'!L28+'部门经济（附13-7）'!G28</f>
        <v>9596600</v>
      </c>
      <c r="E28" s="35">
        <f t="shared" si="0"/>
        <v>4592184</v>
      </c>
      <c r="F28" s="35">
        <v>2177425</v>
      </c>
      <c r="G28" s="35">
        <v>2220417</v>
      </c>
      <c r="H28" s="35">
        <v>174266</v>
      </c>
      <c r="I28" s="35"/>
      <c r="J28" s="35">
        <v>14676</v>
      </c>
      <c r="K28" s="35"/>
      <c r="L28" s="35">
        <v>5400</v>
      </c>
      <c r="M28" s="36">
        <f>N28+O28+P28+Q28+'部门经济（ 附13-2）'!D28+'部门经济（ 附13-2）'!E28+'部门经济（ 附13-2）'!F28+'部门经济（ 附13-2）'!G28+'部门经济（ 附13-2）'!H28+'部门经济（ 附13-2）'!I28+'部门经济（ 附13-2）'!J28+'部门经济（ 附13-2）'!K28+'部门经济（ 附13-2）'!L28+'部门经济（ 附13-2）'!M28+'部门经济（ 附13-2）'!N28+'部门经济（ 附13-2）'!O28+'部门经济（ 附13-2）'!P28+'部门经济（附13-3）'!D28+'部门经济（附13-3）'!E28+'部门经济（附13-3）'!F28+'部门经济（附13-3）'!G28+'部门经济（附13-3）'!H28+'部门经济（附13-3）'!I28+'部门经济（附13-3）'!J28+'部门经济（附13-3）'!K28+'部门经济（附13-3）'!L28</f>
        <v>3624030</v>
      </c>
      <c r="N28" s="36">
        <v>100000</v>
      </c>
      <c r="O28" s="36"/>
      <c r="P28" s="36"/>
      <c r="Q28" s="35"/>
    </row>
    <row r="29" spans="1:17" ht="24.75" customHeight="1">
      <c r="A29" s="35" t="s">
        <v>1408</v>
      </c>
      <c r="B29" s="35">
        <v>2011101</v>
      </c>
      <c r="C29" s="35" t="s">
        <v>1385</v>
      </c>
      <c r="D29" s="35">
        <f>'部门经济（附13-1）'!E29+'部门经济（附13-1）'!M29+'部门经济（附13-3）'!M29+'部门经济（附13-4）'!K29+'部门经济（附13-5）'!L29</f>
        <v>7310500</v>
      </c>
      <c r="E29" s="35">
        <f t="shared" si="0"/>
        <v>4783000</v>
      </c>
      <c r="F29" s="35">
        <v>2157000</v>
      </c>
      <c r="G29" s="35">
        <v>1981400</v>
      </c>
      <c r="H29" s="35">
        <v>179700</v>
      </c>
      <c r="I29" s="35"/>
      <c r="J29" s="35">
        <v>354900</v>
      </c>
      <c r="K29" s="35"/>
      <c r="L29" s="35">
        <v>110000</v>
      </c>
      <c r="M29" s="36">
        <f>N29+O29+P29+Q29+'部门经济（ 附13-2）'!D29+'部门经济（ 附13-2）'!E29+'部门经济（ 附13-2）'!F29+'部门经济（ 附13-2）'!G29+'部门经济（ 附13-2）'!H29+'部门经济（ 附13-2）'!I29+'部门经济（ 附13-2）'!J29+'部门经济（ 附13-2）'!K29+'部门经济（ 附13-2）'!L29+'部门经济（ 附13-2）'!M29+'部门经济（ 附13-2）'!N29+'部门经济（ 附13-2）'!O29+'部门经济（ 附13-2）'!P29+'部门经济（附13-3）'!D29+'部门经济（附13-3）'!E29+'部门经济（附13-3）'!F29+'部门经济（附13-3）'!G29+'部门经济（附13-3）'!H29+'部门经济（附13-3）'!I29+'部门经济（附13-3）'!J29+'部门经济（附13-3）'!K29+'部门经济（附13-3）'!L29</f>
        <v>1860000</v>
      </c>
      <c r="N29" s="36">
        <f>530000+50000</f>
        <v>580000</v>
      </c>
      <c r="O29" s="36"/>
      <c r="P29" s="36"/>
      <c r="Q29" s="36"/>
    </row>
    <row r="30" spans="1:17" ht="24.75" customHeight="1">
      <c r="A30" s="37" t="s">
        <v>1409</v>
      </c>
      <c r="B30" s="35">
        <v>2011101</v>
      </c>
      <c r="C30" s="35" t="s">
        <v>1385</v>
      </c>
      <c r="D30" s="35">
        <f>'部门经济（附13-1）'!E30+'部门经济（附13-1）'!M30+'部门经济（附13-3）'!M30+'部门经济（附13-4）'!K30+'部门经济（附13-5）'!L30</f>
        <v>1380600</v>
      </c>
      <c r="E30" s="35">
        <f t="shared" si="0"/>
        <v>645200</v>
      </c>
      <c r="F30" s="35">
        <f>21648*12</f>
        <v>259776</v>
      </c>
      <c r="G30" s="35">
        <v>345744</v>
      </c>
      <c r="H30" s="35">
        <v>21680</v>
      </c>
      <c r="I30" s="35"/>
      <c r="J30" s="35"/>
      <c r="K30" s="35"/>
      <c r="L30" s="35">
        <v>18000</v>
      </c>
      <c r="M30" s="36">
        <f>N30+O30+P30+Q30+'部门经济（ 附13-2）'!D30+'部门经济（ 附13-2）'!E30+'部门经济（ 附13-2）'!F30+'部门经济（ 附13-2）'!G30+'部门经济（ 附13-2）'!H30+'部门经济（ 附13-2）'!I30+'部门经济（ 附13-2）'!J30+'部门经济（ 附13-2）'!K30+'部门经济（ 附13-2）'!L30+'部门经济（ 附13-2）'!M30+'部门经济（ 附13-2）'!N30+'部门经济（ 附13-2）'!O30+'部门经济（ 附13-2）'!P30+'部门经济（附13-3）'!D30+'部门经济（附13-3）'!E30+'部门经济（附13-3）'!F30+'部门经济（附13-3）'!G30+'部门经济（附13-3）'!H30+'部门经济（附13-3）'!I30+'部门经济（附13-3）'!J30+'部门经济（附13-3）'!K30+'部门经济（附13-3）'!L30</f>
        <v>595400</v>
      </c>
      <c r="N30" s="35">
        <v>80000</v>
      </c>
      <c r="O30" s="35">
        <v>20000</v>
      </c>
      <c r="P30" s="36"/>
      <c r="Q30" s="36"/>
    </row>
    <row r="31" spans="1:17" ht="24.75" customHeight="1">
      <c r="A31" s="37" t="s">
        <v>1410</v>
      </c>
      <c r="B31" s="35">
        <v>2010301</v>
      </c>
      <c r="C31" s="35" t="s">
        <v>1385</v>
      </c>
      <c r="D31" s="35">
        <f>'部门经济（附13-1）'!E31+'部门经济（附13-1）'!M31+'部门经济（附13-3）'!M31+'部门经济（附13-4）'!K31+'部门经济（附13-5）'!L31</f>
        <v>50000</v>
      </c>
      <c r="E31" s="35">
        <f t="shared" si="0"/>
        <v>0</v>
      </c>
      <c r="F31" s="35"/>
      <c r="G31" s="35"/>
      <c r="H31" s="35"/>
      <c r="I31" s="35"/>
      <c r="J31" s="35"/>
      <c r="K31" s="35"/>
      <c r="L31" s="35"/>
      <c r="M31" s="36">
        <f>N31+O31+P31+Q31+'部门经济（ 附13-2）'!D31+'部门经济（ 附13-2）'!E31+'部门经济（ 附13-2）'!F31+'部门经济（ 附13-2）'!G31+'部门经济（ 附13-2）'!H31+'部门经济（ 附13-2）'!I31+'部门经济（ 附13-2）'!J31+'部门经济（ 附13-2）'!K31+'部门经济（ 附13-2）'!L31+'部门经济（ 附13-2）'!M31+'部门经济（ 附13-2）'!N31+'部门经济（ 附13-2）'!O31+'部门经济（ 附13-2）'!P31+'部门经济（附13-3）'!D31+'部门经济（附13-3）'!E31+'部门经济（附13-3）'!F31+'部门经济（附13-3）'!G31+'部门经济（附13-3）'!H31+'部门经济（附13-3）'!I31+'部门经济（附13-3）'!J31+'部门经济（附13-3）'!K31+'部门经济（附13-3）'!L31</f>
        <v>50000</v>
      </c>
      <c r="N31" s="36"/>
      <c r="O31" s="36">
        <v>20000</v>
      </c>
      <c r="P31" s="36"/>
      <c r="Q31" s="36"/>
    </row>
    <row r="32" spans="1:17" ht="24.75" customHeight="1">
      <c r="A32" s="37" t="s">
        <v>1411</v>
      </c>
      <c r="B32" s="35">
        <v>2010801</v>
      </c>
      <c r="C32" s="35" t="s">
        <v>1385</v>
      </c>
      <c r="D32" s="35">
        <f>'部门经济（附13-1）'!E32+'部门经济（附13-1）'!M32+'部门经济（附13-3）'!M32+'部门经济（附13-4）'!K32+'部门经济（附13-5）'!L32</f>
        <v>1544400</v>
      </c>
      <c r="E32" s="35">
        <f t="shared" si="0"/>
        <v>1262692</v>
      </c>
      <c r="F32" s="35">
        <v>574558</v>
      </c>
      <c r="G32" s="35">
        <v>541716</v>
      </c>
      <c r="H32" s="35">
        <v>47878</v>
      </c>
      <c r="I32" s="35"/>
      <c r="J32" s="35"/>
      <c r="K32" s="35"/>
      <c r="L32" s="35">
        <v>98540</v>
      </c>
      <c r="M32" s="36">
        <f>N32+O32+P32+Q32+'部门经济（ 附13-2）'!D32+'部门经济（ 附13-2）'!E32+'部门经济（ 附13-2）'!F32+'部门经济（ 附13-2）'!G32+'部门经济（ 附13-2）'!H32+'部门经济（ 附13-2）'!I32+'部门经济（ 附13-2）'!J32+'部门经济（ 附13-2）'!K32+'部门经济（ 附13-2）'!L32+'部门经济（ 附13-2）'!M32+'部门经济（ 附13-2）'!N32+'部门经济（ 附13-2）'!O32+'部门经济（ 附13-2）'!P32+'部门经济（附13-3）'!D32+'部门经济（附13-3）'!E32+'部门经济（附13-3）'!F32+'部门经济（附13-3）'!G32+'部门经济（附13-3）'!H32+'部门经济（附13-3）'!I32+'部门经济（附13-3）'!J32+'部门经济（附13-3）'!K32+'部门经济（附13-3）'!L32</f>
        <v>202500</v>
      </c>
      <c r="N32" s="36">
        <v>40000</v>
      </c>
      <c r="O32" s="36">
        <v>5000</v>
      </c>
      <c r="P32" s="36"/>
      <c r="Q32" s="36"/>
    </row>
    <row r="33" spans="1:17" ht="24.75" customHeight="1">
      <c r="A33" s="35" t="s">
        <v>1412</v>
      </c>
      <c r="B33" s="35">
        <v>2010301</v>
      </c>
      <c r="C33" s="35" t="s">
        <v>1385</v>
      </c>
      <c r="D33" s="35">
        <f>'部门经济（附13-1）'!E33+'部门经济（附13-1）'!M33+'部门经济（附13-3）'!M33+'部门经济（附13-4）'!K33+'部门经济（附13-5）'!L33</f>
        <v>2923400</v>
      </c>
      <c r="E33" s="35">
        <f t="shared" si="0"/>
        <v>492991</v>
      </c>
      <c r="F33" s="35">
        <v>243279</v>
      </c>
      <c r="G33" s="35">
        <v>134478</v>
      </c>
      <c r="H33" s="35">
        <v>19492</v>
      </c>
      <c r="I33" s="35"/>
      <c r="J33" s="35">
        <v>32112</v>
      </c>
      <c r="K33" s="35"/>
      <c r="L33" s="35">
        <v>63630</v>
      </c>
      <c r="M33" s="36">
        <f>N33+O33+P33+Q33+'部门经济（ 附13-2）'!D33+'部门经济（ 附13-2）'!E33+'部门经济（ 附13-2）'!F33+'部门经济（ 附13-2）'!G33+'部门经济（ 附13-2）'!H33+'部门经济（ 附13-2）'!I33+'部门经济（ 附13-2）'!J33+'部门经济（ 附13-2）'!K33+'部门经济（ 附13-2）'!L33+'部门经济（ 附13-2）'!M33+'部门经济（ 附13-2）'!N33+'部门经济（ 附13-2）'!O33+'部门经济（ 附13-2）'!P33+'部门经济（附13-3）'!D33+'部门经济（附13-3）'!E33+'部门经济（附13-3）'!F33+'部门经济（附13-3）'!G33+'部门经济（附13-3）'!H33+'部门经济（附13-3）'!I33+'部门经济（附13-3）'!J33+'部门经济（附13-3）'!K33+'部门经济（附13-3）'!L33</f>
        <v>82600</v>
      </c>
      <c r="N33" s="36">
        <v>10000</v>
      </c>
      <c r="O33" s="36">
        <v>10000</v>
      </c>
      <c r="P33" s="36"/>
      <c r="Q33" s="36"/>
    </row>
    <row r="34" spans="1:17" ht="24.75" customHeight="1">
      <c r="A34" s="35" t="s">
        <v>1413</v>
      </c>
      <c r="B34" s="35">
        <v>2013801</v>
      </c>
      <c r="C34" s="35" t="s">
        <v>1385</v>
      </c>
      <c r="D34" s="35">
        <f>'部门经济（附13-1）'!E34+'部门经济（附13-1）'!M34+'部门经济（附13-3）'!M34+'部门经济（附13-4）'!K34+'部门经济（附13-5）'!L34</f>
        <v>7545100</v>
      </c>
      <c r="E34" s="35">
        <f t="shared" si="0"/>
        <v>5918754</v>
      </c>
      <c r="F34" s="35">
        <v>2835483</v>
      </c>
      <c r="G34" s="35">
        <v>2851215</v>
      </c>
      <c r="H34" s="35">
        <v>232056</v>
      </c>
      <c r="I34" s="35"/>
      <c r="J34" s="35"/>
      <c r="K34" s="35"/>
      <c r="L34" s="35"/>
      <c r="M34" s="36">
        <f>N34+O34+P34+Q34+'部门经济（ 附13-2）'!D34+'部门经济（ 附13-2）'!E34+'部门经济（ 附13-2）'!F34+'部门经济（ 附13-2）'!G34+'部门经济（ 附13-2）'!H34+'部门经济（ 附13-2）'!I34+'部门经济（ 附13-2）'!J34+'部门经济（ 附13-2）'!K34+'部门经济（ 附13-2）'!L34+'部门经济（ 附13-2）'!M34+'部门经济（ 附13-2）'!N34+'部门经济（ 附13-2）'!O34+'部门经济（ 附13-2）'!P34+'部门经济（附13-3）'!D34+'部门经济（附13-3）'!E34+'部门经济（附13-3）'!F34+'部门经济（附13-3）'!G34+'部门经济（附13-3）'!H34+'部门经济（附13-3）'!I34+'部门经济（附13-3）'!J34+'部门经济（附13-3）'!K34+'部门经济（附13-3）'!L34</f>
        <v>1386550</v>
      </c>
      <c r="N34" s="36">
        <v>200000</v>
      </c>
      <c r="O34" s="36">
        <v>80000</v>
      </c>
      <c r="P34" s="36"/>
      <c r="Q34" s="36"/>
    </row>
    <row r="35" spans="1:17" ht="24.75" customHeight="1">
      <c r="A35" s="35" t="s">
        <v>1414</v>
      </c>
      <c r="B35" s="35"/>
      <c r="C35" s="35" t="s">
        <v>1385</v>
      </c>
      <c r="D35" s="35">
        <f>'部门经济（附13-1）'!E35+'部门经济（附13-1）'!M35+'部门经济（附13-3）'!M35+'部门经济（附13-4）'!K35+'部门经济（附13-5）'!L35+'部门经济（附13-7）'!G35</f>
        <v>0</v>
      </c>
      <c r="E35" s="35">
        <f t="shared" si="0"/>
        <v>0</v>
      </c>
      <c r="F35" s="35"/>
      <c r="G35" s="35"/>
      <c r="H35" s="35"/>
      <c r="I35" s="35"/>
      <c r="J35" s="35"/>
      <c r="K35" s="35"/>
      <c r="L35" s="35"/>
      <c r="M35" s="36">
        <f>N35+O35+P35+Q35+'部门经济（ 附13-2）'!D35+'部门经济（ 附13-2）'!E35+'部门经济（ 附13-2）'!F35+'部门经济（ 附13-2）'!G35+'部门经济（ 附13-2）'!H35+'部门经济（ 附13-2）'!I35+'部门经济（ 附13-2）'!J35+'部门经济（ 附13-2）'!K35+'部门经济（ 附13-2）'!L35+'部门经济（ 附13-2）'!M35+'部门经济（ 附13-2）'!N35+'部门经济（ 附13-2）'!O35+'部门经济（ 附13-2）'!P35+'部门经济（附13-3）'!D35+'部门经济（附13-3）'!E35+'部门经济（附13-3）'!F35+'部门经济（附13-3）'!G35+'部门经济（附13-3）'!H35+'部门经济（附13-3）'!I35+'部门经济（附13-3）'!J35+'部门经济（附13-3）'!K35+'部门经济（附13-3）'!L35</f>
        <v>0</v>
      </c>
      <c r="N35" s="35"/>
      <c r="O35" s="35"/>
      <c r="P35" s="35"/>
      <c r="Q35" s="35"/>
    </row>
    <row r="36" spans="1:17" ht="24.75" customHeight="1">
      <c r="A36" s="70" t="s">
        <v>1415</v>
      </c>
      <c r="B36" s="70">
        <v>2040201</v>
      </c>
      <c r="C36" s="35" t="s">
        <v>1385</v>
      </c>
      <c r="D36" s="35">
        <f>'部门经济（附13-1）'!E36+'部门经济（附13-1）'!M36+'部门经济（附13-3）'!M36+'部门经济（附13-4）'!K36+'部门经济（附13-5）'!L36+'部门经济（附13-7）'!G36</f>
        <v>24484690</v>
      </c>
      <c r="E36" s="35">
        <f t="shared" si="0"/>
        <v>14828451</v>
      </c>
      <c r="F36" s="35">
        <v>4938830</v>
      </c>
      <c r="G36" s="35">
        <v>7066021</v>
      </c>
      <c r="H36" s="35"/>
      <c r="I36" s="35"/>
      <c r="J36" s="35"/>
      <c r="K36" s="35"/>
      <c r="L36" s="35">
        <v>2823600</v>
      </c>
      <c r="M36" s="36">
        <f>N36+O36+P36+Q36+'部门经济（ 附13-2）'!D36+'部门经济（ 附13-2）'!E36+'部门经济（ 附13-2）'!F36+'部门经济（ 附13-2）'!G36+'部门经济（ 附13-2）'!H36+'部门经济（ 附13-2）'!I36+'部门经济（ 附13-2）'!J36+'部门经济（ 附13-2）'!K36+'部门经济（ 附13-2）'!L36+'部门经济（ 附13-2）'!M36+'部门经济（ 附13-2）'!N36+'部门经济（ 附13-2）'!O36+'部门经济（ 附13-2）'!P36+'部门经济（附13-3）'!D36+'部门经济（附13-3）'!E36+'部门经济（附13-3）'!F36+'部门经济（附13-3）'!G36+'部门经济（附13-3）'!H36+'部门经济（附13-3）'!I36+'部门经济（附13-3）'!J36+'部门经济（附13-3）'!K36+'部门经济（附13-3）'!L36</f>
        <v>4259100</v>
      </c>
      <c r="N36" s="36">
        <v>500000</v>
      </c>
      <c r="O36" s="36"/>
      <c r="P36" s="36"/>
      <c r="Q36" s="36"/>
    </row>
    <row r="37" spans="1:17" ht="24.75" customHeight="1">
      <c r="A37" s="70" t="s">
        <v>1416</v>
      </c>
      <c r="B37" s="70">
        <v>2040103</v>
      </c>
      <c r="C37" s="35" t="s">
        <v>1385</v>
      </c>
      <c r="D37" s="35">
        <f>'部门经济（附13-1）'!E37+'部门经济（附13-1）'!M37+'部门经济（附13-3）'!M37+'部门经济（附13-4）'!K37+'部门经济（附13-5）'!L37+'部门经济（附13-7）'!G37</f>
        <v>1000000</v>
      </c>
      <c r="E37" s="35">
        <f t="shared" si="0"/>
        <v>712800</v>
      </c>
      <c r="F37" s="35"/>
      <c r="G37" s="35"/>
      <c r="H37" s="35"/>
      <c r="I37" s="35"/>
      <c r="J37" s="35"/>
      <c r="K37" s="35"/>
      <c r="L37" s="35">
        <v>712800</v>
      </c>
      <c r="M37" s="36">
        <f>N37+O37+P37+Q37+'部门经济（ 附13-2）'!D37+'部门经济（ 附13-2）'!E37+'部门经济（ 附13-2）'!F37+'部门经济（ 附13-2）'!G37+'部门经济（ 附13-2）'!H37+'部门经济（ 附13-2）'!I37+'部门经济（ 附13-2）'!J37+'部门经济（ 附13-2）'!K37+'部门经济（ 附13-2）'!L37+'部门经济（ 附13-2）'!M37+'部门经济（ 附13-2）'!N37+'部门经济（ 附13-2）'!O37+'部门经济（ 附13-2）'!P37+'部门经济（附13-3）'!D37+'部门经济（附13-3）'!E37+'部门经济（附13-3）'!F37+'部门经济（附13-3）'!G37+'部门经济（附13-3）'!H37+'部门经济（附13-3）'!I37+'部门经济（附13-3）'!J37+'部门经济（附13-3）'!K37+'部门经济（附13-3）'!L37</f>
        <v>259400</v>
      </c>
      <c r="N37" s="35">
        <v>30700</v>
      </c>
      <c r="O37" s="35">
        <v>29100</v>
      </c>
      <c r="P37" s="35"/>
      <c r="Q37" s="35"/>
    </row>
    <row r="38" spans="1:17" ht="24.75" customHeight="1">
      <c r="A38" s="70" t="s">
        <v>1417</v>
      </c>
      <c r="B38" s="70">
        <v>2040221</v>
      </c>
      <c r="C38" s="35" t="s">
        <v>1385</v>
      </c>
      <c r="D38" s="35">
        <f>'部门经济（附13-1）'!E38+'部门经济（附13-1）'!M38+'部门经济（附13-3）'!M38+'部门经济（附13-4）'!K38+'部门经济（附13-5）'!L38+'部门经济（附13-7）'!G38</f>
        <v>1150000</v>
      </c>
      <c r="E38" s="35">
        <f t="shared" si="0"/>
        <v>0</v>
      </c>
      <c r="F38" s="35"/>
      <c r="G38" s="35"/>
      <c r="H38" s="35"/>
      <c r="I38" s="35"/>
      <c r="J38" s="35"/>
      <c r="K38" s="35"/>
      <c r="L38" s="35"/>
      <c r="M38" s="36">
        <f>N38+O38+P38+Q38+'部门经济（ 附13-2）'!D38+'部门经济（ 附13-2）'!E38+'部门经济（ 附13-2）'!F38+'部门经济（ 附13-2）'!G38+'部门经济（ 附13-2）'!H38+'部门经济（ 附13-2）'!I38+'部门经济（ 附13-2）'!J38+'部门经济（ 附13-2）'!K38+'部门经济（ 附13-2）'!L38+'部门经济（ 附13-2）'!M38+'部门经济（ 附13-2）'!N38+'部门经济（ 附13-2）'!O38+'部门经济（ 附13-2）'!P38+'部门经济（附13-3）'!D38+'部门经济（附13-3）'!E38+'部门经济（附13-3）'!F38+'部门经济（附13-3）'!G38+'部门经济（附13-3）'!H38+'部门经济（附13-3）'!I38+'部门经济（附13-3）'!J38+'部门经济（附13-3）'!K38+'部门经济（附13-3）'!L38</f>
        <v>380000</v>
      </c>
      <c r="N38" s="36">
        <v>2000</v>
      </c>
      <c r="O38" s="36"/>
      <c r="P38" s="36"/>
      <c r="Q38" s="36"/>
    </row>
    <row r="39" spans="1:17" ht="24.75" customHeight="1">
      <c r="A39" s="70" t="s">
        <v>1418</v>
      </c>
      <c r="B39" s="70">
        <v>2040201</v>
      </c>
      <c r="C39" s="35" t="s">
        <v>1385</v>
      </c>
      <c r="D39" s="35">
        <f>'部门经济（附13-1）'!E39+'部门经济（附13-1）'!M39+'部门经济（附13-3）'!M39+'部门经济（附13-4）'!K39+'部门经济（附13-5）'!L39+'部门经济（附13-7）'!G39</f>
        <v>5026200</v>
      </c>
      <c r="E39" s="35">
        <f t="shared" si="0"/>
        <v>3307848</v>
      </c>
      <c r="F39" s="35">
        <v>867876</v>
      </c>
      <c r="G39" s="35">
        <v>877249</v>
      </c>
      <c r="H39" s="35">
        <v>72323</v>
      </c>
      <c r="I39" s="35"/>
      <c r="J39" s="35"/>
      <c r="K39" s="35"/>
      <c r="L39" s="35">
        <v>1490400</v>
      </c>
      <c r="M39" s="36">
        <f>N39+O39+P39+Q39+'部门经济（ 附13-2）'!D39+'部门经济（ 附13-2）'!E39+'部门经济（ 附13-2）'!F39+'部门经济（ 附13-2）'!G39+'部门经济（ 附13-2）'!H39+'部门经济（ 附13-2）'!I39+'部门经济（ 附13-2）'!J39+'部门经济（ 附13-2）'!K39+'部门经济（ 附13-2）'!L39+'部门经济（ 附13-2）'!M39+'部门经济（ 附13-2）'!N39+'部门经济（ 附13-2）'!O39+'部门经济（ 附13-2）'!P39+'部门经济（附13-3）'!D39+'部门经济（附13-3）'!E39+'部门经济（附13-3）'!F39+'部门经济（附13-3）'!G39+'部门经济（附13-3）'!H39+'部门经济（附13-3）'!I39+'部门经济（附13-3）'!J39+'部门经济（附13-3）'!K39+'部门经济（附13-3）'!L39</f>
        <v>1609860</v>
      </c>
      <c r="N39" s="35">
        <v>106400</v>
      </c>
      <c r="O39" s="35">
        <v>5000</v>
      </c>
      <c r="P39" s="35"/>
      <c r="Q39" s="35"/>
    </row>
    <row r="40" spans="1:17" ht="24.75" customHeight="1">
      <c r="A40" s="70" t="s">
        <v>1419</v>
      </c>
      <c r="B40" s="70">
        <v>2040601</v>
      </c>
      <c r="C40" s="35" t="s">
        <v>1385</v>
      </c>
      <c r="D40" s="35">
        <f>'部门经济（附13-1）'!E40+'部门经济（附13-1）'!M40+'部门经济（附13-3）'!M40+'部门经济（附13-4）'!K40+'部门经济（附13-5）'!L40+'部门经济（附13-7）'!G40</f>
        <v>2780700</v>
      </c>
      <c r="E40" s="35">
        <f t="shared" si="0"/>
        <v>2329344</v>
      </c>
      <c r="F40" s="35">
        <v>884340</v>
      </c>
      <c r="G40" s="35">
        <v>1221309</v>
      </c>
      <c r="H40" s="35">
        <v>73695</v>
      </c>
      <c r="I40" s="35"/>
      <c r="J40" s="35"/>
      <c r="K40" s="35"/>
      <c r="L40" s="35">
        <v>150000</v>
      </c>
      <c r="M40" s="36">
        <f>N40+O40+P40+Q40+'部门经济（ 附13-2）'!D40+'部门经济（ 附13-2）'!E40+'部门经济（ 附13-2）'!F40+'部门经济（ 附13-2）'!G40+'部门经济（ 附13-2）'!H40+'部门经济（ 附13-2）'!I40+'部门经济（ 附13-2）'!J40+'部门经济（ 附13-2）'!K40+'部门经济（ 附13-2）'!L40+'部门经济（ 附13-2）'!M40+'部门经济（ 附13-2）'!N40+'部门经济（ 附13-2）'!O40+'部门经济（ 附13-2）'!P40+'部门经济（附13-3）'!D40+'部门经济（附13-3）'!E40+'部门经济（附13-3）'!F40+'部门经济（附13-3）'!G40+'部门经济（附13-3）'!H40+'部门经济（附13-3）'!I40+'部门经济（附13-3）'!J40+'部门经济（附13-3）'!K40+'部门经济（附13-3）'!L40</f>
        <v>440700</v>
      </c>
      <c r="N40" s="35">
        <v>110243</v>
      </c>
      <c r="O40" s="35">
        <v>65486</v>
      </c>
      <c r="P40" s="35"/>
      <c r="Q40" s="35"/>
    </row>
    <row r="41" spans="1:17" ht="24.75" customHeight="1">
      <c r="A41" s="70" t="s">
        <v>1420</v>
      </c>
      <c r="B41" s="70">
        <v>2040101</v>
      </c>
      <c r="C41" s="35" t="s">
        <v>1385</v>
      </c>
      <c r="D41" s="35">
        <f>'部门经济（附13-1）'!E41+'部门经济（附13-1）'!M41+'部门经济（附13-3）'!M41+'部门经济（附13-4）'!K41+'部门经济（附13-5）'!L41+'部门经济（附13-7）'!G41</f>
        <v>0</v>
      </c>
      <c r="E41" s="35">
        <f t="shared" si="0"/>
        <v>0</v>
      </c>
      <c r="F41" s="35"/>
      <c r="G41" s="35"/>
      <c r="H41" s="35"/>
      <c r="I41" s="35"/>
      <c r="J41" s="35"/>
      <c r="K41" s="35"/>
      <c r="L41" s="35"/>
      <c r="M41" s="36">
        <f>N41+O41+P41+Q41+'部门经济（ 附13-2）'!D41+'部门经济（ 附13-2）'!E41+'部门经济（ 附13-2）'!F41+'部门经济（ 附13-2）'!G41+'部门经济（ 附13-2）'!H41+'部门经济（ 附13-2）'!I41+'部门经济（ 附13-2）'!J41+'部门经济（ 附13-2）'!K41+'部门经济（ 附13-2）'!L41+'部门经济（ 附13-2）'!M41+'部门经济（ 附13-2）'!N41+'部门经济（ 附13-2）'!O41+'部门经济（ 附13-2）'!P41+'部门经济（附13-3）'!D41+'部门经济（附13-3）'!E41+'部门经济（附13-3）'!F41+'部门经济（附13-3）'!G41+'部门经济（附13-3）'!H41+'部门经济（附13-3）'!I41+'部门经济（附13-3）'!J41+'部门经济（附13-3）'!K41+'部门经济（附13-3）'!L41</f>
        <v>0</v>
      </c>
      <c r="N41" s="35"/>
      <c r="O41" s="35"/>
      <c r="P41" s="35"/>
      <c r="Q41" s="35"/>
    </row>
    <row r="42" spans="1:17" ht="24.75" customHeight="1">
      <c r="A42" s="42" t="s">
        <v>1421</v>
      </c>
      <c r="B42" s="42">
        <v>2013101</v>
      </c>
      <c r="C42" s="35" t="s">
        <v>1385</v>
      </c>
      <c r="D42" s="35">
        <f>'部门经济（附13-1）'!E42+'部门经济（附13-1）'!M42+'部门经济（附13-3）'!M42+'部门经济（附13-4）'!K42+'部门经济（附13-5）'!L42+'部门经济（附13-7）'!G42</f>
        <v>3083000</v>
      </c>
      <c r="E42" s="35">
        <f t="shared" si="0"/>
        <v>2034800</v>
      </c>
      <c r="F42" s="35">
        <v>1223064</v>
      </c>
      <c r="G42" s="35">
        <v>559454</v>
      </c>
      <c r="H42" s="35">
        <v>54822</v>
      </c>
      <c r="I42" s="35"/>
      <c r="J42" s="35">
        <v>197460</v>
      </c>
      <c r="K42" s="35"/>
      <c r="L42" s="35"/>
      <c r="M42" s="36">
        <f>N42+O42+P42+Q42+'部门经济（ 附13-2）'!D42+'部门经济（ 附13-2）'!E42+'部门经济（ 附13-2）'!F42+'部门经济（ 附13-2）'!G42+'部门经济（ 附13-2）'!H42+'部门经济（ 附13-2）'!I42+'部门经济（ 附13-2）'!J42+'部门经济（ 附13-2）'!K42+'部门经济（ 附13-2）'!L42+'部门经济（ 附13-2）'!M42+'部门经济（ 附13-2）'!N42+'部门经济（ 附13-2）'!O42+'部门经济（ 附13-2）'!P42+'部门经济（附13-3）'!D42+'部门经济（附13-3）'!E42+'部门经济（附13-3）'!F42+'部门经济（附13-3）'!G42+'部门经济（附13-3）'!H42+'部门经济（附13-3）'!I42+'部门经济（附13-3）'!J42+'部门经济（附13-3）'!K42+'部门经济（附13-3）'!L42</f>
        <v>739200</v>
      </c>
      <c r="N42" s="35">
        <v>250000</v>
      </c>
      <c r="O42" s="35">
        <v>126000</v>
      </c>
      <c r="P42" s="35"/>
      <c r="Q42" s="35"/>
    </row>
    <row r="43" spans="1:17" ht="24.75" customHeight="1">
      <c r="A43" s="70" t="s">
        <v>1422</v>
      </c>
      <c r="B43" s="70">
        <v>2040501</v>
      </c>
      <c r="C43" s="35" t="s">
        <v>1385</v>
      </c>
      <c r="D43" s="35">
        <f>'部门经济（附13-1）'!E43+'部门经济（附13-1）'!M43+'部门经济（附13-3）'!M43+'部门经济（附13-4）'!K43+'部门经济（附13-5）'!L43+'部门经济（附13-7）'!G43</f>
        <v>2000000</v>
      </c>
      <c r="E43" s="35">
        <f t="shared" si="0"/>
        <v>0</v>
      </c>
      <c r="F43" s="35"/>
      <c r="G43" s="35"/>
      <c r="H43" s="35"/>
      <c r="I43" s="35"/>
      <c r="J43" s="35"/>
      <c r="K43" s="35"/>
      <c r="L43" s="35"/>
      <c r="M43" s="36">
        <f>N43+O43+P43+Q43+'部门经济（ 附13-2）'!D43+'部门经济（ 附13-2）'!E43+'部门经济（ 附13-2）'!F43+'部门经济（ 附13-2）'!G43+'部门经济（ 附13-2）'!H43+'部门经济（ 附13-2）'!I43+'部门经济（ 附13-2）'!J43+'部门经济（ 附13-2）'!K43+'部门经济（ 附13-2）'!L43+'部门经济（ 附13-2）'!M43+'部门经济（ 附13-2）'!N43+'部门经济（ 附13-2）'!O43+'部门经济（ 附13-2）'!P43+'部门经济（附13-3）'!D43+'部门经济（附13-3）'!E43+'部门经济（附13-3）'!F43+'部门经济（附13-3）'!G43+'部门经济（附13-3）'!H43+'部门经济（附13-3）'!I43+'部门经济（附13-3）'!J43+'部门经济（附13-3）'!K43+'部门经济（附13-3）'!L43</f>
        <v>0</v>
      </c>
      <c r="N43" s="35"/>
      <c r="O43" s="35"/>
      <c r="P43" s="35"/>
      <c r="Q43" s="35"/>
    </row>
    <row r="44" spans="1:17" ht="24.75" customHeight="1">
      <c r="A44" s="37" t="s">
        <v>1423</v>
      </c>
      <c r="B44" s="37">
        <v>2039901</v>
      </c>
      <c r="C44" s="35" t="s">
        <v>1385</v>
      </c>
      <c r="D44" s="35">
        <f>'部门经济（附13-1）'!E44+'部门经济（附13-1）'!M44+'部门经济（附13-3）'!M44+'部门经济（附13-4）'!K44+'部门经济（附13-5）'!L44+'部门经济（附13-7）'!G44</f>
        <v>1300500</v>
      </c>
      <c r="E44" s="35">
        <f t="shared" si="0"/>
        <v>95400</v>
      </c>
      <c r="F44" s="35">
        <v>68196</v>
      </c>
      <c r="G44" s="35">
        <v>3396</v>
      </c>
      <c r="H44" s="35">
        <v>2680</v>
      </c>
      <c r="I44" s="35"/>
      <c r="J44" s="35">
        <v>21128</v>
      </c>
      <c r="K44" s="35"/>
      <c r="L44" s="35"/>
      <c r="M44" s="36">
        <f>N44+O44+P44+Q44+'部门经济（ 附13-2）'!D44+'部门经济（ 附13-2）'!E44+'部门经济（ 附13-2）'!F44+'部门经济（ 附13-2）'!G44+'部门经济（ 附13-2）'!H44+'部门经济（ 附13-2）'!I44+'部门经济（ 附13-2）'!J44+'部门经济（ 附13-2）'!K44+'部门经济（ 附13-2）'!L44+'部门经济（ 附13-2）'!M44+'部门经济（ 附13-2）'!N44+'部门经济（ 附13-2）'!O44+'部门经济（ 附13-2）'!P44+'部门经济（附13-3）'!D44+'部门经济（附13-3）'!E44+'部门经济（附13-3）'!F44+'部门经济（附13-3）'!G44+'部门经济（附13-3）'!H44+'部门经济（附13-3）'!I44+'部门经济（附13-3）'!J44+'部门经济（附13-3）'!K44+'部门经济（附13-3）'!L44</f>
        <v>1205100</v>
      </c>
      <c r="N44" s="35"/>
      <c r="O44" s="35">
        <v>120000</v>
      </c>
      <c r="P44" s="35"/>
      <c r="Q44" s="35"/>
    </row>
    <row r="45" spans="1:17" ht="24.75" customHeight="1">
      <c r="A45" s="59" t="s">
        <v>1424</v>
      </c>
      <c r="B45" s="59">
        <v>2010350</v>
      </c>
      <c r="C45" s="35" t="s">
        <v>1385</v>
      </c>
      <c r="D45" s="35">
        <f>'部门经济（附13-1）'!E45+'部门经济（附13-1）'!M45+'部门经济（附13-3）'!M45+'部门经济（附13-4）'!K45+'部门经济（附13-5）'!L45+'部门经济（附13-7）'!G45</f>
        <v>1625200</v>
      </c>
      <c r="E45" s="35">
        <f t="shared" si="0"/>
        <v>544096</v>
      </c>
      <c r="F45" s="35">
        <v>316860</v>
      </c>
      <c r="G45" s="35">
        <v>51911</v>
      </c>
      <c r="H45" s="35">
        <v>24305</v>
      </c>
      <c r="I45" s="35"/>
      <c r="J45" s="35">
        <v>151020</v>
      </c>
      <c r="K45" s="35"/>
      <c r="L45" s="35"/>
      <c r="M45" s="36">
        <f>N45+O45+P45+Q45+'部门经济（ 附13-2）'!D45+'部门经济（ 附13-2）'!E45+'部门经济（ 附13-2）'!F45+'部门经济（ 附13-2）'!G45+'部门经济（ 附13-2）'!H45+'部门经济（ 附13-2）'!I45+'部门经济（ 附13-2）'!J45+'部门经济（ 附13-2）'!K45+'部门经济（ 附13-2）'!L45+'部门经济（ 附13-2）'!M45+'部门经济（ 附13-2）'!N45+'部门经济（ 附13-2）'!O45+'部门经济（ 附13-2）'!P45+'部门经济（附13-3）'!D45+'部门经济（附13-3）'!E45+'部门经济（附13-3）'!F45+'部门经济（附13-3）'!G45+'部门经济（附13-3）'!H45+'部门经济（附13-3）'!I45+'部门经济（附13-3）'!J45+'部门经济（附13-3）'!K45+'部门经济（附13-3）'!L45</f>
        <v>128600</v>
      </c>
      <c r="N45" s="36">
        <v>20000</v>
      </c>
      <c r="O45" s="36">
        <v>20000</v>
      </c>
      <c r="P45" s="36">
        <v>1200</v>
      </c>
      <c r="Q45" s="36">
        <v>1200</v>
      </c>
    </row>
    <row r="46" spans="1:17" ht="24.75" customHeight="1">
      <c r="A46" s="59" t="s">
        <v>1425</v>
      </c>
      <c r="B46" s="59">
        <v>2011301</v>
      </c>
      <c r="C46" s="35" t="s">
        <v>1385</v>
      </c>
      <c r="D46" s="35">
        <f>'部门经济（附13-1）'!E46+'部门经济（附13-1）'!M46+'部门经济（附13-3）'!M46+'部门经济（附13-4）'!K46+'部门经济（附13-5）'!L46+'部门经济（附13-7）'!G46</f>
        <v>2207800</v>
      </c>
      <c r="E46" s="35">
        <f t="shared" si="0"/>
        <v>1628732</v>
      </c>
      <c r="F46" s="35">
        <v>716000</v>
      </c>
      <c r="G46" s="35">
        <v>881532</v>
      </c>
      <c r="H46" s="35"/>
      <c r="I46" s="35"/>
      <c r="J46" s="35"/>
      <c r="K46" s="35"/>
      <c r="L46" s="35">
        <v>31200</v>
      </c>
      <c r="M46" s="36">
        <f>N46+O46+P46+Q46+'部门经济（ 附13-2）'!D46+'部门经济（ 附13-2）'!E46+'部门经济（ 附13-2）'!F46+'部门经济（ 附13-2）'!G46+'部门经济（ 附13-2）'!H46+'部门经济（ 附13-2）'!I46+'部门经济（ 附13-2）'!J46+'部门经济（ 附13-2）'!K46+'部门经济（ 附13-2）'!L46+'部门经济（ 附13-2）'!M46+'部门经济（ 附13-2）'!N46+'部门经济（ 附13-2）'!O46+'部门经济（ 附13-2）'!P46+'部门经济（附13-3）'!D46+'部门经济（附13-3）'!E46+'部门经济（附13-3）'!F46+'部门经济（附13-3）'!G46+'部门经济（附13-3）'!H46+'部门经济（附13-3）'!I46+'部门经济（附13-3）'!J46+'部门经济（附13-3）'!K46+'部门经济（附13-3）'!L46</f>
        <v>153900</v>
      </c>
      <c r="N46" s="36">
        <v>15000</v>
      </c>
      <c r="O46" s="36">
        <v>25000</v>
      </c>
      <c r="P46" s="35"/>
      <c r="Q46" s="35"/>
    </row>
    <row r="47" spans="1:17" ht="24.75" customHeight="1">
      <c r="A47" s="59" t="s">
        <v>1426</v>
      </c>
      <c r="B47" s="59">
        <v>2011350</v>
      </c>
      <c r="C47" s="35" t="s">
        <v>1385</v>
      </c>
      <c r="D47" s="35">
        <f>'部门经济（附13-1）'!E47+'部门经济（附13-1）'!M47+'部门经济（附13-3）'!M47+'部门经济（附13-4）'!K47+'部门经济（附13-5）'!L47+'部门经济（附13-7）'!G47</f>
        <v>472800</v>
      </c>
      <c r="E47" s="35">
        <f t="shared" si="0"/>
        <v>384500</v>
      </c>
      <c r="F47" s="35">
        <v>194772</v>
      </c>
      <c r="G47" s="35">
        <v>98653</v>
      </c>
      <c r="H47" s="35">
        <v>16231</v>
      </c>
      <c r="I47" s="35"/>
      <c r="J47" s="35">
        <v>38844</v>
      </c>
      <c r="K47" s="35"/>
      <c r="L47" s="35">
        <v>36000</v>
      </c>
      <c r="M47" s="36">
        <f>N47+O47+P47+Q47+'部门经济（ 附13-2）'!D47+'部门经济（ 附13-2）'!E47+'部门经济（ 附13-2）'!F47+'部门经济（ 附13-2）'!G47+'部门经济（ 附13-2）'!H47+'部门经济（ 附13-2）'!I47+'部门经济（ 附13-2）'!J47+'部门经济（ 附13-2）'!K47+'部门经济（ 附13-2）'!L47+'部门经济（ 附13-2）'!M47+'部门经济（ 附13-2）'!N47+'部门经济（ 附13-2）'!O47+'部门经济（ 附13-2）'!P47+'部门经济（附13-3）'!D47+'部门经济（附13-3）'!E47+'部门经济（附13-3）'!F47+'部门经济（附13-3）'!G47+'部门经济（附13-3）'!H47+'部门经济（附13-3）'!I47+'部门经济（附13-3）'!J47+'部门经济（附13-3）'!K47+'部门经济（附13-3）'!L47</f>
        <v>56300</v>
      </c>
      <c r="N47" s="36">
        <v>10000</v>
      </c>
      <c r="O47" s="36">
        <v>15000</v>
      </c>
      <c r="P47" s="35"/>
      <c r="Q47" s="35"/>
    </row>
    <row r="48" spans="1:17" ht="24.75" customHeight="1">
      <c r="A48" s="59" t="s">
        <v>1427</v>
      </c>
      <c r="B48" s="59">
        <v>2011350</v>
      </c>
      <c r="C48" s="35" t="s">
        <v>1385</v>
      </c>
      <c r="D48" s="35">
        <f>'部门经济（附13-1）'!E48+'部门经济（附13-1）'!M48+'部门经济（附13-3）'!M48+'部门经济（附13-4）'!K48+'部门经济（附13-5）'!L48+'部门经济（附13-7）'!G48</f>
        <v>681300</v>
      </c>
      <c r="E48" s="35">
        <f t="shared" si="0"/>
        <v>518000</v>
      </c>
      <c r="F48" s="35">
        <v>234264</v>
      </c>
      <c r="G48" s="35">
        <v>39405</v>
      </c>
      <c r="H48" s="35">
        <v>19522</v>
      </c>
      <c r="I48" s="35"/>
      <c r="J48" s="35">
        <v>164809</v>
      </c>
      <c r="K48" s="35"/>
      <c r="L48" s="35">
        <v>60000</v>
      </c>
      <c r="M48" s="36">
        <f>N48+O48+P48+Q48+'部门经济（ 附13-2）'!D48+'部门经济（ 附13-2）'!E48+'部门经济（ 附13-2）'!F48+'部门经济（ 附13-2）'!G48+'部门经济（ 附13-2）'!H48+'部门经济（ 附13-2）'!I48+'部门经济（ 附13-2）'!J48+'部门经济（ 附13-2）'!K48+'部门经济（ 附13-2）'!L48+'部门经济（ 附13-2）'!M48+'部门经济（ 附13-2）'!N48+'部门经济（ 附13-2）'!O48+'部门经济（ 附13-2）'!P48+'部门经济（附13-3）'!D48+'部门经济（附13-3）'!E48+'部门经济（附13-3）'!F48+'部门经济（附13-3）'!G48+'部门经济（附13-3）'!H48+'部门经济（附13-3）'!I48+'部门经济（附13-3）'!J48+'部门经济（附13-3）'!K48+'部门经济（附13-3）'!L48</f>
        <v>37000</v>
      </c>
      <c r="N48" s="36">
        <v>5000</v>
      </c>
      <c r="O48" s="36">
        <v>13000</v>
      </c>
      <c r="P48" s="35"/>
      <c r="Q48" s="35"/>
    </row>
    <row r="49" spans="1:17" ht="24.75" customHeight="1">
      <c r="A49" s="59" t="s">
        <v>1428</v>
      </c>
      <c r="B49" s="59">
        <v>2150801</v>
      </c>
      <c r="C49" s="35" t="s">
        <v>1385</v>
      </c>
      <c r="D49" s="35">
        <f>'部门经济（附13-1）'!E49+'部门经济（附13-1）'!M49+'部门经济（附13-3）'!M49+'部门经济（附13-4）'!K49+'部门经济（附13-5）'!L49+'部门经济（附13-7）'!G49</f>
        <v>728500</v>
      </c>
      <c r="E49" s="35">
        <f t="shared" si="0"/>
        <v>588000</v>
      </c>
      <c r="F49" s="35">
        <v>261500</v>
      </c>
      <c r="G49" s="35">
        <v>304700</v>
      </c>
      <c r="H49" s="35">
        <v>21800</v>
      </c>
      <c r="I49" s="35"/>
      <c r="J49" s="35"/>
      <c r="K49" s="35"/>
      <c r="L49" s="35"/>
      <c r="M49" s="36">
        <f>N49+O49+P49+Q49+'部门经济（ 附13-2）'!D49+'部门经济（ 附13-2）'!E49+'部门经济（ 附13-2）'!F49+'部门经济（ 附13-2）'!G49+'部门经济（ 附13-2）'!H49+'部门经济（ 附13-2）'!I49+'部门经济（ 附13-2）'!J49+'部门经济（ 附13-2）'!K49+'部门经济（ 附13-2）'!L49+'部门经济（ 附13-2）'!M49+'部门经济（ 附13-2）'!N49+'部门经济（ 附13-2）'!O49+'部门经济（ 附13-2）'!P49+'部门经济（附13-3）'!D49+'部门经济（附13-3）'!E49+'部门经济（附13-3）'!F49+'部门经济（附13-3）'!G49+'部门经济（附13-3）'!H49+'部门经济（附13-3）'!I49+'部门经济（附13-3）'!J49+'部门经济（附13-3）'!K49+'部门经济（附13-3）'!L49</f>
        <v>130500</v>
      </c>
      <c r="N49" s="35">
        <v>21600</v>
      </c>
      <c r="O49" s="35">
        <v>14500</v>
      </c>
      <c r="P49" s="35">
        <v>20000</v>
      </c>
      <c r="Q49" s="35"/>
    </row>
    <row r="50" spans="1:17" ht="24.75" customHeight="1">
      <c r="A50" s="59" t="s">
        <v>1429</v>
      </c>
      <c r="B50" s="59">
        <v>2160250</v>
      </c>
      <c r="C50" s="35" t="s">
        <v>1385</v>
      </c>
      <c r="D50" s="35">
        <f>'部门经济（附13-1）'!E50+'部门经济（附13-1）'!M50+'部门经济（附13-3）'!M50+'部门经济（附13-4）'!K50+'部门经济（附13-5）'!L50+'部门经济（附13-7）'!G50</f>
        <v>2474200</v>
      </c>
      <c r="E50" s="35">
        <f t="shared" si="0"/>
        <v>1310788</v>
      </c>
      <c r="F50" s="35">
        <v>711372</v>
      </c>
      <c r="G50" s="35">
        <v>509235</v>
      </c>
      <c r="H50" s="35">
        <v>57181</v>
      </c>
      <c r="I50" s="35"/>
      <c r="J50" s="35"/>
      <c r="K50" s="35"/>
      <c r="L50" s="35">
        <v>33000</v>
      </c>
      <c r="M50" s="36">
        <f>N50+O50+P50+Q50+'部门经济（ 附13-2）'!D50+'部门经济（ 附13-2）'!E50+'部门经济（ 附13-2）'!F50+'部门经济（ 附13-2）'!G50+'部门经济（ 附13-2）'!H50+'部门经济（ 附13-2）'!I50+'部门经济（ 附13-2）'!J50+'部门经济（ 附13-2）'!K50+'部门经济（ 附13-2）'!L50+'部门经济（ 附13-2）'!M50+'部门经济（ 附13-2）'!N50+'部门经济（ 附13-2）'!O50+'部门经济（ 附13-2）'!P50+'部门经济（附13-3）'!D50+'部门经济（附13-3）'!E50+'部门经济（附13-3）'!F50+'部门经济（附13-3）'!G50+'部门经济（附13-3）'!H50+'部门经济（附13-3）'!I50+'部门经济（附13-3）'!J50+'部门经济（附13-3）'!K50+'部门经济（附13-3）'!L50</f>
        <v>175500</v>
      </c>
      <c r="N50" s="36">
        <v>16500</v>
      </c>
      <c r="O50" s="36">
        <v>15000</v>
      </c>
      <c r="P50" s="35"/>
      <c r="Q50" s="35"/>
    </row>
    <row r="51" spans="1:17" ht="24.75" customHeight="1">
      <c r="A51" s="71" t="s">
        <v>1430</v>
      </c>
      <c r="B51" s="59">
        <v>2220101</v>
      </c>
      <c r="C51" s="35" t="s">
        <v>1385</v>
      </c>
      <c r="D51" s="35">
        <f>'部门经济（附13-1）'!E51+'部门经济（附13-1）'!M51+'部门经济（附13-3）'!M51+'部门经济（附13-4）'!K51+'部门经济（附13-5）'!L51+'部门经济（附13-7）'!G51</f>
        <v>4150000</v>
      </c>
      <c r="E51" s="35">
        <f t="shared" si="0"/>
        <v>1656164</v>
      </c>
      <c r="F51" s="35">
        <v>825120</v>
      </c>
      <c r="G51" s="35">
        <v>762284</v>
      </c>
      <c r="H51" s="35">
        <v>68760</v>
      </c>
      <c r="I51" s="35"/>
      <c r="J51" s="35"/>
      <c r="K51" s="35"/>
      <c r="L51" s="35"/>
      <c r="M51" s="36">
        <f>N51+O51+P51+Q51+'部门经济（ 附13-2）'!D51+'部门经济（ 附13-2）'!E51+'部门经济（ 附13-2）'!F51+'部门经济（ 附13-2）'!G51+'部门经济（ 附13-2）'!H51+'部门经济（ 附13-2）'!I51+'部门经济（ 附13-2）'!J51+'部门经济（ 附13-2）'!K51+'部门经济（ 附13-2）'!L51+'部门经济（ 附13-2）'!M51+'部门经济（ 附13-2）'!N51+'部门经济（ 附13-2）'!O51+'部门经济（ 附13-2）'!P51+'部门经济（附13-3）'!D51+'部门经济（附13-3）'!E51+'部门经济（附13-3）'!F51+'部门经济（附13-3）'!G51+'部门经济（附13-3）'!H51+'部门经济（附13-3）'!I51+'部门经济（附13-3）'!J51+'部门经济（附13-3）'!K51+'部门经济（附13-3）'!L51</f>
        <v>266000</v>
      </c>
      <c r="N51" s="36">
        <v>32680</v>
      </c>
      <c r="O51" s="36">
        <v>20722</v>
      </c>
      <c r="P51" s="35"/>
      <c r="Q51" s="35"/>
    </row>
    <row r="52" spans="1:17" ht="24.75" customHeight="1">
      <c r="A52" s="59" t="s">
        <v>1431</v>
      </c>
      <c r="B52" s="59">
        <v>2240101</v>
      </c>
      <c r="C52" s="35" t="s">
        <v>1385</v>
      </c>
      <c r="D52" s="35">
        <f>'部门经济（附13-1）'!E52+'部门经济（附13-1）'!M52+'部门经济（附13-3）'!M52+'部门经济（附13-4）'!K52+'部门经济（附13-5）'!L52+'部门经济（附13-7）'!G52</f>
        <v>1851400</v>
      </c>
      <c r="E52" s="35">
        <f t="shared" si="0"/>
        <v>1227600</v>
      </c>
      <c r="F52" s="35">
        <v>651780</v>
      </c>
      <c r="G52" s="35">
        <v>197385</v>
      </c>
      <c r="H52" s="35">
        <v>50415</v>
      </c>
      <c r="I52" s="35"/>
      <c r="J52" s="35">
        <v>296820</v>
      </c>
      <c r="K52" s="35"/>
      <c r="L52" s="35">
        <v>31200</v>
      </c>
      <c r="M52" s="36">
        <f>N52+O52+P52+Q52+'部门经济（ 附13-2）'!D52+'部门经济（ 附13-2）'!E52+'部门经济（ 附13-2）'!F52+'部门经济（ 附13-2）'!G52+'部门经济（ 附13-2）'!H52+'部门经济（ 附13-2）'!I52+'部门经济（ 附13-2）'!J52+'部门经济（ 附13-2）'!K52+'部门经济（ 附13-2）'!L52+'部门经济（ 附13-2）'!M52+'部门经济（ 附13-2）'!N52+'部门经济（ 附13-2）'!O52+'部门经济（ 附13-2）'!P52+'部门经济（附13-3）'!D52+'部门经济（附13-3）'!E52+'部门经济（附13-3）'!F52+'部门经济（附13-3）'!G52+'部门经济（附13-3）'!H52+'部门经济（附13-3）'!I52+'部门经济（附13-3）'!J52+'部门经济（附13-3）'!K52+'部门经济（附13-3）'!L52</f>
        <v>594600</v>
      </c>
      <c r="N52" s="36">
        <v>80000</v>
      </c>
      <c r="O52" s="36">
        <v>80000</v>
      </c>
      <c r="P52" s="35"/>
      <c r="Q52" s="35"/>
    </row>
    <row r="53" spans="1:17" ht="24.75" customHeight="1">
      <c r="A53" s="59" t="s">
        <v>1432</v>
      </c>
      <c r="B53" s="59">
        <v>2240401</v>
      </c>
      <c r="C53" s="35" t="s">
        <v>1385</v>
      </c>
      <c r="D53" s="35">
        <f>'部门经济（附13-1）'!E53+'部门经济（附13-1）'!M53+'部门经济（附13-3）'!M53+'部门经济（附13-4）'!K53+'部门经济（附13-5）'!L53+'部门经济（附13-7）'!G53</f>
        <v>4006700</v>
      </c>
      <c r="E53" s="35">
        <f t="shared" si="0"/>
        <v>829800</v>
      </c>
      <c r="F53" s="35">
        <v>372852.04</v>
      </c>
      <c r="G53" s="35">
        <v>127296.96</v>
      </c>
      <c r="H53" s="35">
        <v>28631</v>
      </c>
      <c r="I53" s="35"/>
      <c r="J53" s="35">
        <v>250620</v>
      </c>
      <c r="K53" s="35"/>
      <c r="L53" s="35">
        <v>50400</v>
      </c>
      <c r="M53" s="36">
        <f>N53+O53+P53+Q53+'部门经济（ 附13-2）'!D53+'部门经济（ 附13-2）'!E53+'部门经济（ 附13-2）'!F53+'部门经济（ 附13-2）'!G53+'部门经济（ 附13-2）'!H53+'部门经济（ 附13-2）'!I53+'部门经济（ 附13-2）'!J53+'部门经济（ 附13-2）'!K53+'部门经济（ 附13-2）'!L53+'部门经济（ 附13-2）'!M53+'部门经济（ 附13-2）'!N53+'部门经济（ 附13-2）'!O53+'部门经济（ 附13-2）'!P53+'部门经济（附13-3）'!D53+'部门经济（附13-3）'!E53+'部门经济（附13-3）'!F53+'部门经济（附13-3）'!G53+'部门经济（附13-3）'!H53+'部门经济（附13-3）'!I53+'部门经济（附13-3）'!J53+'部门经济（附13-3）'!K53+'部门经济（附13-3）'!L53</f>
        <v>176900</v>
      </c>
      <c r="N53" s="36">
        <v>50100</v>
      </c>
      <c r="O53" s="35"/>
      <c r="P53" s="35"/>
      <c r="Q53" s="35"/>
    </row>
    <row r="54" spans="1:17" ht="24.75" customHeight="1">
      <c r="A54" s="59" t="s">
        <v>1433</v>
      </c>
      <c r="B54" s="59">
        <v>2130505</v>
      </c>
      <c r="C54" s="35" t="s">
        <v>1385</v>
      </c>
      <c r="D54" s="35">
        <f>'部门经济（附13-1）'!E54+'部门经济（附13-1）'!M54+'部门经济（附13-3）'!M54+'部门经济（附13-4）'!K54+'部门经济（附13-5）'!L54+'部门经济（附13-7）'!G54</f>
        <v>180000</v>
      </c>
      <c r="E54" s="35">
        <f t="shared" si="0"/>
        <v>0</v>
      </c>
      <c r="F54" s="35"/>
      <c r="G54" s="35"/>
      <c r="H54" s="35"/>
      <c r="I54" s="35"/>
      <c r="J54" s="35"/>
      <c r="K54" s="35"/>
      <c r="L54" s="35"/>
      <c r="M54" s="36">
        <f>N54+O54+P54+Q54+'部门经济（ 附13-2）'!D54+'部门经济（ 附13-2）'!E54+'部门经济（ 附13-2）'!F54+'部门经济（ 附13-2）'!G54+'部门经济（ 附13-2）'!H54+'部门经济（ 附13-2）'!I54+'部门经济（ 附13-2）'!J54+'部门经济（ 附13-2）'!K54+'部门经济（ 附13-2）'!L54+'部门经济（ 附13-2）'!M54+'部门经济（ 附13-2）'!N54+'部门经济（ 附13-2）'!O54+'部门经济（ 附13-2）'!P54+'部门经济（附13-3）'!D54+'部门经济（附13-3）'!E54+'部门经济（附13-3）'!F54+'部门经济（附13-3）'!G54+'部门经济（附13-3）'!H54+'部门经济（附13-3）'!I54+'部门经济（附13-3）'!J54+'部门经济（附13-3）'!K54+'部门经济（附13-3）'!L54</f>
        <v>30000</v>
      </c>
      <c r="N54" s="36">
        <v>15000</v>
      </c>
      <c r="O54" s="36">
        <v>5000</v>
      </c>
      <c r="P54" s="35"/>
      <c r="Q54" s="35"/>
    </row>
    <row r="55" spans="1:17" ht="24.75" customHeight="1">
      <c r="A55" s="59" t="s">
        <v>1434</v>
      </c>
      <c r="B55" s="59">
        <v>2080101</v>
      </c>
      <c r="C55" s="35" t="s">
        <v>1385</v>
      </c>
      <c r="D55" s="35">
        <f>'部门经济（附13-1）'!E55+'部门经济（附13-1）'!M55+'部门经济（附13-3）'!M55+'部门经济（附13-4）'!K55+'部门经济（附13-5）'!L55+'部门经济（附13-7）'!G55</f>
        <v>5280100</v>
      </c>
      <c r="E55" s="35">
        <f t="shared" si="0"/>
        <v>2490204</v>
      </c>
      <c r="F55" s="35">
        <v>1318464</v>
      </c>
      <c r="G55" s="35">
        <v>550800</v>
      </c>
      <c r="H55" s="35">
        <v>109872</v>
      </c>
      <c r="I55" s="35"/>
      <c r="J55" s="35">
        <v>511068</v>
      </c>
      <c r="K55" s="35"/>
      <c r="L55" s="35"/>
      <c r="M55" s="36">
        <f>N55+O55+P55+Q55+'部门经济（ 附13-2）'!D55+'部门经济（ 附13-2）'!E55+'部门经济（ 附13-2）'!F55+'部门经济（ 附13-2）'!G55+'部门经济（ 附13-2）'!H55+'部门经济（ 附13-2）'!I55+'部门经济（ 附13-2）'!J55+'部门经济（ 附13-2）'!K55+'部门经济（ 附13-2）'!L55+'部门经济（ 附13-2）'!M55+'部门经济（ 附13-2）'!N55+'部门经济（ 附13-2）'!O55+'部门经济（ 附13-2）'!P55+'部门经济（附13-3）'!D55+'部门经济（附13-3）'!E55+'部门经济（附13-3）'!F55+'部门经济（附13-3）'!G55+'部门经济（附13-3）'!H55+'部门经济（附13-3）'!I55+'部门经济（附13-3）'!J55+'部门经济（附13-3）'!K55+'部门经济（附13-3）'!L55</f>
        <v>1010400</v>
      </c>
      <c r="N55" s="36">
        <v>277000</v>
      </c>
      <c r="O55" s="36">
        <v>40000</v>
      </c>
      <c r="P55" s="35"/>
      <c r="Q55" s="35"/>
    </row>
    <row r="56" spans="1:17" ht="24.75" customHeight="1">
      <c r="A56" s="59" t="s">
        <v>1435</v>
      </c>
      <c r="B56" s="59">
        <v>2080106</v>
      </c>
      <c r="C56" s="35" t="s">
        <v>1385</v>
      </c>
      <c r="D56" s="35">
        <f>'部门经济（附13-1）'!E56+'部门经济（附13-1）'!M56+'部门经济（附13-3）'!M56+'部门经济（附13-4）'!K56+'部门经济（附13-5）'!L56+'部门经济（附13-7）'!G56</f>
        <v>510400</v>
      </c>
      <c r="E56" s="35">
        <f t="shared" si="0"/>
        <v>417400</v>
      </c>
      <c r="F56" s="35">
        <v>205690</v>
      </c>
      <c r="G56" s="35">
        <v>88074</v>
      </c>
      <c r="H56" s="35">
        <v>19896</v>
      </c>
      <c r="I56" s="35"/>
      <c r="J56" s="35">
        <v>103740</v>
      </c>
      <c r="K56" s="35"/>
      <c r="L56" s="35"/>
      <c r="M56" s="36">
        <f>N56+O56+P56+Q56+'部门经济（ 附13-2）'!D56+'部门经济（ 附13-2）'!E56+'部门经济（ 附13-2）'!F56+'部门经济（ 附13-2）'!G56+'部门经济（ 附13-2）'!H56+'部门经济（ 附13-2）'!I56+'部门经济（ 附13-2）'!J56+'部门经济（ 附13-2）'!K56+'部门经济（ 附13-2）'!L56+'部门经济（ 附13-2）'!M56+'部门经济（ 附13-2）'!N56+'部门经济（ 附13-2）'!O56+'部门经济（ 附13-2）'!P56+'部门经济（附13-3）'!D56+'部门经济（附13-3）'!E56+'部门经济（附13-3）'!F56+'部门经济（附13-3）'!G56+'部门经济（附13-3）'!H56+'部门经济（附13-3）'!I56+'部门经济（附13-3）'!J56+'部门经济（附13-3）'!K56+'部门经济（附13-3）'!L56</f>
        <v>54500</v>
      </c>
      <c r="N56" s="36">
        <v>9000</v>
      </c>
      <c r="O56" s="36">
        <v>5000</v>
      </c>
      <c r="P56" s="35"/>
      <c r="Q56" s="35"/>
    </row>
    <row r="57" spans="1:17" ht="24.75" customHeight="1">
      <c r="A57" s="59" t="s">
        <v>1436</v>
      </c>
      <c r="B57" s="59">
        <v>2080106</v>
      </c>
      <c r="C57" s="35" t="s">
        <v>1385</v>
      </c>
      <c r="D57" s="35">
        <f>'部门经济（附13-1）'!E57+'部门经济（附13-1）'!M57+'部门经济（附13-3）'!M57+'部门经济（附13-4）'!K57+'部门经济（附13-5）'!L57+'部门经济（附13-7）'!G57</f>
        <v>531200</v>
      </c>
      <c r="E57" s="35">
        <f t="shared" si="0"/>
        <v>480600</v>
      </c>
      <c r="F57" s="35">
        <v>273500</v>
      </c>
      <c r="G57" s="35">
        <v>54600</v>
      </c>
      <c r="H57" s="35">
        <v>13500</v>
      </c>
      <c r="I57" s="35"/>
      <c r="J57" s="35">
        <v>139000</v>
      </c>
      <c r="K57" s="35"/>
      <c r="L57" s="35"/>
      <c r="M57" s="36">
        <f>N57+O57+P57+Q57+'部门经济（ 附13-2）'!D57+'部门经济（ 附13-2）'!E57+'部门经济（ 附13-2）'!F57+'部门经济（ 附13-2）'!G57+'部门经济（ 附13-2）'!H57+'部门经济（ 附13-2）'!I57+'部门经济（ 附13-2）'!J57+'部门经济（ 附13-2）'!K57+'部门经济（ 附13-2）'!L57+'部门经济（ 附13-2）'!M57+'部门经济（ 附13-2）'!N57+'部门经济（ 附13-2）'!O57+'部门经济（ 附13-2）'!P57+'部门经济（附13-3）'!D57+'部门经济（附13-3）'!E57+'部门经济（附13-3）'!F57+'部门经济（附13-3）'!G57+'部门经济（附13-3）'!H57+'部门经济（附13-3）'!I57+'部门经济（附13-3）'!J57+'部门经济（附13-3）'!K57+'部门经济（附13-3）'!L57</f>
        <v>40600</v>
      </c>
      <c r="N57" s="36">
        <v>5000</v>
      </c>
      <c r="O57" s="36"/>
      <c r="P57" s="35"/>
      <c r="Q57" s="35"/>
    </row>
    <row r="58" spans="1:17" ht="24.75" customHeight="1">
      <c r="A58" s="59" t="s">
        <v>1437</v>
      </c>
      <c r="B58" s="59">
        <v>2080109</v>
      </c>
      <c r="C58" s="35" t="s">
        <v>1385</v>
      </c>
      <c r="D58" s="35">
        <f>'部门经济（附13-1）'!E58+'部门经济（附13-1）'!M58+'部门经济（附13-3）'!M58+'部门经济（附13-4）'!K58+'部门经济（附13-5）'!L58+'部门经济（附13-7）'!G58</f>
        <v>1476900</v>
      </c>
      <c r="E58" s="35">
        <f t="shared" si="0"/>
        <v>481700</v>
      </c>
      <c r="F58" s="35">
        <v>367176</v>
      </c>
      <c r="G58" s="35">
        <v>26652</v>
      </c>
      <c r="H58" s="35">
        <v>31520</v>
      </c>
      <c r="I58" s="35"/>
      <c r="J58" s="35">
        <v>56352</v>
      </c>
      <c r="K58" s="35"/>
      <c r="L58" s="35"/>
      <c r="M58" s="36">
        <f>N58+O58+P58+Q58+'部门经济（ 附13-2）'!D58+'部门经济（ 附13-2）'!E58+'部门经济（ 附13-2）'!F58+'部门经济（ 附13-2）'!G58+'部门经济（ 附13-2）'!H58+'部门经济（ 附13-2）'!I58+'部门经济（ 附13-2）'!J58+'部门经济（ 附13-2）'!K58+'部门经济（ 附13-2）'!L58+'部门经济（ 附13-2）'!M58+'部门经济（ 附13-2）'!N58+'部门经济（ 附13-2）'!O58+'部门经济（ 附13-2）'!P58+'部门经济（附13-3）'!D58+'部门经济（附13-3）'!E58+'部门经济（附13-3）'!F58+'部门经济（附13-3）'!G58+'部门经济（附13-3）'!H58+'部门经济（附13-3）'!I58+'部门经济（附13-3）'!J58+'部门经济（附13-3）'!K58+'部门经济（附13-3）'!L58</f>
        <v>76500</v>
      </c>
      <c r="N58" s="36">
        <v>20000</v>
      </c>
      <c r="O58" s="36">
        <v>8000</v>
      </c>
      <c r="P58" s="35"/>
      <c r="Q58" s="35">
        <v>1000</v>
      </c>
    </row>
    <row r="59" spans="1:17" ht="24.75" customHeight="1">
      <c r="A59" s="59" t="s">
        <v>1438</v>
      </c>
      <c r="B59" s="59">
        <v>2080109</v>
      </c>
      <c r="C59" s="35" t="s">
        <v>1385</v>
      </c>
      <c r="D59" s="35">
        <f>'部门经济（附13-1）'!E59+'部门经济（附13-1）'!M59+'部门经济（附13-3）'!M59+'部门经济（附13-4）'!K59+'部门经济（附13-5）'!L59+'部门经济（附13-7）'!G59</f>
        <v>315800</v>
      </c>
      <c r="E59" s="35">
        <f t="shared" si="0"/>
        <v>200300</v>
      </c>
      <c r="F59" s="35">
        <v>110000</v>
      </c>
      <c r="G59" s="35">
        <v>73400</v>
      </c>
      <c r="H59" s="35"/>
      <c r="I59" s="35"/>
      <c r="J59" s="35"/>
      <c r="K59" s="35"/>
      <c r="L59" s="35">
        <v>16900</v>
      </c>
      <c r="M59" s="36">
        <f>N59+O59+P59+Q59+'部门经济（ 附13-2）'!D59+'部门经济（ 附13-2）'!E59+'部门经济（ 附13-2）'!F59+'部门经济（ 附13-2）'!G59+'部门经济（ 附13-2）'!H59+'部门经济（ 附13-2）'!I59+'部门经济（ 附13-2）'!J59+'部门经济（ 附13-2）'!K59+'部门经济（ 附13-2）'!L59+'部门经济（ 附13-2）'!M59+'部门经济（ 附13-2）'!N59+'部门经济（ 附13-2）'!O59+'部门经济（ 附13-2）'!P59+'部门经济（附13-3）'!D59+'部门经济（附13-3）'!E59+'部门经济（附13-3）'!F59+'部门经济（附13-3）'!G59+'部门经济（附13-3）'!H59+'部门经济（附13-3）'!I59+'部门经济（附13-3）'!J59+'部门经济（附13-3）'!K59+'部门经济（附13-3）'!L59</f>
        <v>105500</v>
      </c>
      <c r="N59" s="36">
        <v>15000</v>
      </c>
      <c r="O59" s="36">
        <v>10000</v>
      </c>
      <c r="P59" s="35"/>
      <c r="Q59" s="35">
        <v>2000</v>
      </c>
    </row>
    <row r="60" spans="1:17" ht="24.75" customHeight="1">
      <c r="A60" s="59" t="s">
        <v>1439</v>
      </c>
      <c r="B60" s="59">
        <v>2080109</v>
      </c>
      <c r="C60" s="35" t="s">
        <v>1385</v>
      </c>
      <c r="D60" s="35">
        <f>'部门经济（附13-1）'!E60+'部门经济（附13-1）'!M60+'部门经济（附13-3）'!M60+'部门经济（附13-4）'!K60+'部门经济（附13-5）'!L60+'部门经济（附13-7）'!G60</f>
        <v>1925800</v>
      </c>
      <c r="E60" s="35">
        <f t="shared" si="0"/>
        <v>127900</v>
      </c>
      <c r="F60" s="35">
        <v>67150</v>
      </c>
      <c r="G60" s="35">
        <v>13512</v>
      </c>
      <c r="H60" s="35"/>
      <c r="I60" s="35"/>
      <c r="J60" s="35">
        <v>47238</v>
      </c>
      <c r="K60" s="35"/>
      <c r="L60" s="35"/>
      <c r="M60" s="36">
        <f>N60+O60+P60+Q60+'部门经济（ 附13-2）'!D60+'部门经济（ 附13-2）'!E60+'部门经济（ 附13-2）'!F60+'部门经济（ 附13-2）'!G60+'部门经济（ 附13-2）'!H60+'部门经济（ 附13-2）'!I60+'部门经济（ 附13-2）'!J60+'部门经济（ 附13-2）'!K60+'部门经济（ 附13-2）'!L60+'部门经济（ 附13-2）'!M60+'部门经济（ 附13-2）'!N60+'部门经济（ 附13-2）'!O60+'部门经济（ 附13-2）'!P60+'部门经济（附13-3）'!D60+'部门经济（附13-3）'!E60+'部门经济（附13-3）'!F60+'部门经济（附13-3）'!G60+'部门经济（附13-3）'!H60+'部门经济（附13-3）'!I60+'部门经济（附13-3）'!J60+'部门经济（附13-3）'!K60+'部门经济（附13-3）'!L60</f>
        <v>45800</v>
      </c>
      <c r="N60" s="36">
        <v>17500</v>
      </c>
      <c r="O60" s="36">
        <v>8000</v>
      </c>
      <c r="P60" s="35"/>
      <c r="Q60" s="35"/>
    </row>
    <row r="61" spans="1:17" ht="24.75" customHeight="1">
      <c r="A61" s="59" t="s">
        <v>1440</v>
      </c>
      <c r="B61" s="59">
        <v>2101501</v>
      </c>
      <c r="C61" s="35" t="s">
        <v>1385</v>
      </c>
      <c r="D61" s="35">
        <f>'部门经济（附13-1）'!E61+'部门经济（附13-1）'!M61+'部门经济（附13-3）'!M61+'部门经济（附13-4）'!K61+'部门经济（附13-5）'!L61+'部门经济（附13-7）'!G61</f>
        <v>557600</v>
      </c>
      <c r="E61" s="35">
        <f t="shared" si="0"/>
        <v>240000</v>
      </c>
      <c r="F61" s="35">
        <v>112167</v>
      </c>
      <c r="G61" s="35">
        <v>71126</v>
      </c>
      <c r="H61" s="35">
        <v>12463</v>
      </c>
      <c r="I61" s="35"/>
      <c r="J61" s="35">
        <v>9504</v>
      </c>
      <c r="K61" s="35">
        <v>34740</v>
      </c>
      <c r="L61" s="35"/>
      <c r="M61" s="36">
        <f>N61+O61+P61+Q61+'部门经济（ 附13-2）'!D61+'部门经济（ 附13-2）'!E61+'部门经济（ 附13-2）'!F61+'部门经济（ 附13-2）'!G61+'部门经济（ 附13-2）'!H61+'部门经济（ 附13-2）'!I61+'部门经济（ 附13-2）'!J61+'部门经济（ 附13-2）'!K61+'部门经济（ 附13-2）'!L61+'部门经济（ 附13-2）'!M61+'部门经济（ 附13-2）'!N61+'部门经济（ 附13-2）'!O61+'部门经济（ 附13-2）'!P61+'部门经济（附13-3）'!D61+'部门经济（附13-3）'!E61+'部门经济（附13-3）'!F61+'部门经济（附13-3）'!G61+'部门经济（附13-3）'!H61+'部门经济（附13-3）'!I61+'部门经济（附13-3）'!J61+'部门经济（附13-3）'!K61+'部门经济（附13-3）'!L61</f>
        <v>168905</v>
      </c>
      <c r="N61" s="36">
        <v>36000</v>
      </c>
      <c r="O61" s="36">
        <v>16000</v>
      </c>
      <c r="P61" s="35">
        <v>20000</v>
      </c>
      <c r="Q61" s="35">
        <v>2105</v>
      </c>
    </row>
    <row r="62" spans="1:17" ht="24.75" customHeight="1">
      <c r="A62" s="59" t="s">
        <v>1441</v>
      </c>
      <c r="B62" s="59">
        <v>2101550</v>
      </c>
      <c r="C62" s="35" t="s">
        <v>1385</v>
      </c>
      <c r="D62" s="35">
        <f>'部门经济（附13-1）'!E62+'部门经济（附13-1）'!M62+'部门经济（附13-3）'!M62+'部门经济（附13-4）'!K62+'部门经济（附13-5）'!L62+'部门经济（附13-7）'!G62</f>
        <v>25471100</v>
      </c>
      <c r="E62" s="35">
        <f t="shared" si="0"/>
        <v>2008900</v>
      </c>
      <c r="F62" s="35">
        <v>830064</v>
      </c>
      <c r="G62" s="35">
        <v>605364</v>
      </c>
      <c r="H62" s="35">
        <v>69172</v>
      </c>
      <c r="I62" s="35"/>
      <c r="J62" s="35">
        <v>504300</v>
      </c>
      <c r="K62" s="35"/>
      <c r="L62" s="35"/>
      <c r="M62" s="36">
        <f>N62+O62+P62+Q62+'部门经济（ 附13-2）'!D62+'部门经济（ 附13-2）'!E62+'部门经济（ 附13-2）'!F62+'部门经济（ 附13-2）'!G62+'部门经济（ 附13-2）'!H62+'部门经济（ 附13-2）'!I62+'部门经济（ 附13-2）'!J62+'部门经济（ 附13-2）'!K62+'部门经济（ 附13-2）'!L62+'部门经济（ 附13-2）'!M62+'部门经济（ 附13-2）'!N62+'部门经济（ 附13-2）'!O62+'部门经济（ 附13-2）'!P62+'部门经济（附13-3）'!D62+'部门经济（附13-3）'!E62+'部门经济（附13-3）'!F62+'部门经济（附13-3）'!G62+'部门经济（附13-3）'!H62+'部门经济（附13-3）'!I62+'部门经济（附13-3）'!J62+'部门经济（附13-3）'!K62+'部门经济（附13-3）'!L62</f>
        <v>397200</v>
      </c>
      <c r="N62" s="36">
        <v>116800</v>
      </c>
      <c r="O62" s="36">
        <v>60000</v>
      </c>
      <c r="P62" s="35">
        <v>30000</v>
      </c>
      <c r="Q62" s="35">
        <v>700</v>
      </c>
    </row>
    <row r="63" spans="1:17" ht="24.75" customHeight="1">
      <c r="A63" s="59" t="s">
        <v>1442</v>
      </c>
      <c r="B63" s="59">
        <v>2080109</v>
      </c>
      <c r="C63" s="35" t="s">
        <v>1385</v>
      </c>
      <c r="D63" s="35">
        <f>'部门经济（附13-1）'!E63+'部门经济（附13-1）'!M63+'部门经济（附13-3）'!M63+'部门经济（附13-4）'!K63+'部门经济（附13-5）'!L63+'部门经济（附13-7）'!G63</f>
        <v>958500</v>
      </c>
      <c r="E63" s="35">
        <f t="shared" si="0"/>
        <v>922600</v>
      </c>
      <c r="F63" s="35">
        <v>64956</v>
      </c>
      <c r="G63" s="35">
        <v>7931</v>
      </c>
      <c r="H63" s="35">
        <v>5413</v>
      </c>
      <c r="I63" s="35"/>
      <c r="J63" s="35">
        <v>24300</v>
      </c>
      <c r="K63" s="35">
        <v>820000</v>
      </c>
      <c r="L63" s="35"/>
      <c r="M63" s="36">
        <f>N63+O63+P63+Q63+'部门经济（ 附13-2）'!D63+'部门经济（ 附13-2）'!E63+'部门经济（ 附13-2）'!F63+'部门经济（ 附13-2）'!G63+'部门经济（ 附13-2）'!H63+'部门经济（ 附13-2）'!I63+'部门经济（ 附13-2）'!J63+'部门经济（ 附13-2）'!K63+'部门经济（ 附13-2）'!L63+'部门经济（ 附13-2）'!M63+'部门经济（ 附13-2）'!N63+'部门经济（ 附13-2）'!O63+'部门经济（ 附13-2）'!P63+'部门经济（附13-3）'!D63+'部门经济（附13-3）'!E63+'部门经济（附13-3）'!F63+'部门经济（附13-3）'!G63+'部门经济（附13-3）'!H63+'部门经济（附13-3）'!I63+'部门经济（附13-3）'!J63+'部门经济（附13-3）'!K63+'部门经济（附13-3）'!L63</f>
        <v>35900</v>
      </c>
      <c r="N63" s="36">
        <v>17000</v>
      </c>
      <c r="O63" s="36">
        <v>6000</v>
      </c>
      <c r="P63" s="35"/>
      <c r="Q63" s="35"/>
    </row>
    <row r="64" spans="1:17" ht="24.75" customHeight="1">
      <c r="A64" s="59" t="s">
        <v>1443</v>
      </c>
      <c r="B64" s="59">
        <v>2080201</v>
      </c>
      <c r="C64" s="35" t="s">
        <v>1385</v>
      </c>
      <c r="D64" s="35">
        <f>'部门经济（附13-1）'!E64+'部门经济（附13-1）'!M64+'部门经济（附13-3）'!M64+'部门经济（附13-4）'!K64+'部门经济（附13-5）'!L64+'部门经济（附13-7）'!G64</f>
        <v>1598700</v>
      </c>
      <c r="E64" s="35">
        <f t="shared" si="0"/>
        <v>1309700</v>
      </c>
      <c r="F64" s="35">
        <v>599616</v>
      </c>
      <c r="G64" s="35">
        <v>393060</v>
      </c>
      <c r="H64" s="35">
        <v>49968</v>
      </c>
      <c r="I64" s="35"/>
      <c r="J64" s="35">
        <v>263816</v>
      </c>
      <c r="K64" s="35"/>
      <c r="L64" s="35">
        <v>3240</v>
      </c>
      <c r="M64" s="36">
        <f>N64+O64+P64+Q64+'部门经济（ 附13-2）'!D64+'部门经济（ 附13-2）'!E64+'部门经济（ 附13-2）'!F64+'部门经济（ 附13-2）'!G64+'部门经济（ 附13-2）'!H64+'部门经济（ 附13-2）'!I64+'部门经济（ 附13-2）'!J64+'部门经济（ 附13-2）'!K64+'部门经济（ 附13-2）'!L64+'部门经济（ 附13-2）'!M64+'部门经济（ 附13-2）'!N64+'部门经济（ 附13-2）'!O64+'部门经济（ 附13-2）'!P64+'部门经济（附13-3）'!D64+'部门经济（附13-3）'!E64+'部门经济（附13-3）'!F64+'部门经济（附13-3）'!G64+'部门经济（附13-3）'!H64+'部门经济（附13-3）'!I64+'部门经济（附13-3）'!J64+'部门经济（附13-3）'!K64+'部门经济（附13-3）'!L64</f>
        <v>218000</v>
      </c>
      <c r="N64" s="36">
        <v>60000</v>
      </c>
      <c r="O64" s="36">
        <v>13000</v>
      </c>
      <c r="P64" s="35"/>
      <c r="Q64" s="35">
        <v>3000</v>
      </c>
    </row>
    <row r="65" spans="1:17" ht="24.75" customHeight="1">
      <c r="A65" s="59" t="s">
        <v>1443</v>
      </c>
      <c r="B65" s="59">
        <v>2081901</v>
      </c>
      <c r="C65" s="35" t="s">
        <v>1385</v>
      </c>
      <c r="D65" s="35">
        <f>'部门经济（附13-1）'!E65+'部门经济（附13-1）'!M65+'部门经济（附13-3）'!M65+'部门经济（附13-4）'!K65+'部门经济（附13-5）'!L65+'部门经济（附13-7）'!G65</f>
        <v>100000</v>
      </c>
      <c r="E65" s="35">
        <f t="shared" si="0"/>
        <v>0</v>
      </c>
      <c r="F65" s="35"/>
      <c r="G65" s="35"/>
      <c r="H65" s="35"/>
      <c r="I65" s="35"/>
      <c r="J65" s="35"/>
      <c r="K65" s="35"/>
      <c r="L65" s="35"/>
      <c r="M65" s="36">
        <f>N65+O65+P65+Q65+'部门经济（ 附13-2）'!D65+'部门经济（ 附13-2）'!E65+'部门经济（ 附13-2）'!F65+'部门经济（ 附13-2）'!G65+'部门经济（ 附13-2）'!H65+'部门经济（ 附13-2）'!I65+'部门经济（ 附13-2）'!J65+'部门经济（ 附13-2）'!K65+'部门经济（ 附13-2）'!L65+'部门经济（ 附13-2）'!M65+'部门经济（ 附13-2）'!N65+'部门经济（ 附13-2）'!O65+'部门经济（ 附13-2）'!P65+'部门经济（附13-3）'!D65+'部门经济（附13-3）'!E65+'部门经济（附13-3）'!F65+'部门经济（附13-3）'!G65+'部门经济（附13-3）'!H65+'部门经济（附13-3）'!I65+'部门经济（附13-3）'!J65+'部门经济（附13-3）'!K65+'部门经济（附13-3）'!L65</f>
        <v>0</v>
      </c>
      <c r="N65" s="36"/>
      <c r="O65" s="36"/>
      <c r="P65" s="35"/>
      <c r="Q65" s="35"/>
    </row>
    <row r="66" spans="1:17" ht="24.75" customHeight="1">
      <c r="A66" s="59" t="s">
        <v>1443</v>
      </c>
      <c r="B66" s="59">
        <v>2081902</v>
      </c>
      <c r="C66" s="35" t="s">
        <v>1385</v>
      </c>
      <c r="D66" s="35">
        <f>'部门经济（附13-1）'!E66+'部门经济（附13-1）'!M66+'部门经济（附13-3）'!M66+'部门经济（附13-4）'!K66+'部门经济（附13-5）'!L66+'部门经济（附13-7）'!G66</f>
        <v>100000</v>
      </c>
      <c r="E66" s="35">
        <f t="shared" si="0"/>
        <v>0</v>
      </c>
      <c r="F66" s="35"/>
      <c r="G66" s="35"/>
      <c r="H66" s="35"/>
      <c r="I66" s="35"/>
      <c r="J66" s="35"/>
      <c r="K66" s="35"/>
      <c r="L66" s="35"/>
      <c r="M66" s="36">
        <f>N66+O66+P66+Q66+'部门经济（ 附13-2）'!D66+'部门经济（ 附13-2）'!E66+'部门经济（ 附13-2）'!F66+'部门经济（ 附13-2）'!G66+'部门经济（ 附13-2）'!H66+'部门经济（ 附13-2）'!I66+'部门经济（ 附13-2）'!J66+'部门经济（ 附13-2）'!K66+'部门经济（ 附13-2）'!L66+'部门经济（ 附13-2）'!M66+'部门经济（ 附13-2）'!N66+'部门经济（ 附13-2）'!O66+'部门经济（ 附13-2）'!P66+'部门经济（附13-3）'!D66+'部门经济（附13-3）'!E66+'部门经济（附13-3）'!F66+'部门经济（附13-3）'!G66+'部门经济（附13-3）'!H66+'部门经济（附13-3）'!I66+'部门经济（附13-3）'!J66+'部门经济（附13-3）'!K66+'部门经济（附13-3）'!L66</f>
        <v>0</v>
      </c>
      <c r="N66" s="36"/>
      <c r="O66" s="36"/>
      <c r="P66" s="35"/>
      <c r="Q66" s="35"/>
    </row>
    <row r="67" spans="1:17" ht="24.75" customHeight="1">
      <c r="A67" s="59" t="s">
        <v>1443</v>
      </c>
      <c r="B67" s="59">
        <v>2082501</v>
      </c>
      <c r="C67" s="35" t="s">
        <v>1385</v>
      </c>
      <c r="D67" s="35">
        <f>'部门经济（附13-1）'!E67+'部门经济（附13-1）'!M67+'部门经济（附13-3）'!M67+'部门经济（附13-4）'!K67+'部门经济（附13-5）'!L67+'部门经济（附13-7）'!G67</f>
        <v>27000</v>
      </c>
      <c r="E67" s="35">
        <f t="shared" si="0"/>
        <v>0</v>
      </c>
      <c r="F67" s="35"/>
      <c r="G67" s="35"/>
      <c r="H67" s="35"/>
      <c r="I67" s="35"/>
      <c r="J67" s="35"/>
      <c r="K67" s="35"/>
      <c r="L67" s="35"/>
      <c r="M67" s="36">
        <f>N67+O67+P67+Q67+'部门经济（ 附13-2）'!D67+'部门经济（ 附13-2）'!E67+'部门经济（ 附13-2）'!F67+'部门经济（ 附13-2）'!G67+'部门经济（ 附13-2）'!H67+'部门经济（ 附13-2）'!I67+'部门经济（ 附13-2）'!J67+'部门经济（ 附13-2）'!K67+'部门经济（ 附13-2）'!L67+'部门经济（ 附13-2）'!M67+'部门经济（ 附13-2）'!N67+'部门经济（ 附13-2）'!O67+'部门经济（ 附13-2）'!P67+'部门经济（附13-3）'!D67+'部门经济（附13-3）'!E67+'部门经济（附13-3）'!F67+'部门经济（附13-3）'!G67+'部门经济（附13-3）'!H67+'部门经济（附13-3）'!I67+'部门经济（附13-3）'!J67+'部门经济（附13-3）'!K67+'部门经济（附13-3）'!L67</f>
        <v>0</v>
      </c>
      <c r="N67" s="36"/>
      <c r="O67" s="36"/>
      <c r="P67" s="35"/>
      <c r="Q67" s="35"/>
    </row>
    <row r="68" spans="1:17" ht="24.75" customHeight="1">
      <c r="A68" s="59" t="s">
        <v>1443</v>
      </c>
      <c r="B68" s="59">
        <v>2081001</v>
      </c>
      <c r="C68" s="35" t="s">
        <v>1385</v>
      </c>
      <c r="D68" s="35">
        <f>'部门经济（附13-1）'!E68+'部门经济（附13-1）'!M68+'部门经济（附13-3）'!M68+'部门经济（附13-4）'!K68+'部门经济（附13-5）'!L68+'部门经济（附13-7）'!G68</f>
        <v>54000</v>
      </c>
      <c r="E68" s="35">
        <f t="shared" si="0"/>
        <v>0</v>
      </c>
      <c r="F68" s="35"/>
      <c r="G68" s="35"/>
      <c r="H68" s="35"/>
      <c r="I68" s="35"/>
      <c r="J68" s="35"/>
      <c r="K68" s="35"/>
      <c r="L68" s="35"/>
      <c r="M68" s="36">
        <f>N68+O68+P68+Q68+'部门经济（ 附13-2）'!D68+'部门经济（ 附13-2）'!E68+'部门经济（ 附13-2）'!F68+'部门经济（ 附13-2）'!G68+'部门经济（ 附13-2）'!H68+'部门经济（ 附13-2）'!I68+'部门经济（ 附13-2）'!J68+'部门经济（ 附13-2）'!K68+'部门经济（ 附13-2）'!L68+'部门经济（ 附13-2）'!M68+'部门经济（ 附13-2）'!N68+'部门经济（ 附13-2）'!O68+'部门经济（ 附13-2）'!P68+'部门经济（附13-3）'!D68+'部门经济（附13-3）'!E68+'部门经济（附13-3）'!F68+'部门经济（附13-3）'!G68+'部门经济（附13-3）'!H68+'部门经济（附13-3）'!I68+'部门经济（附13-3）'!J68+'部门经济（附13-3）'!K68+'部门经济（附13-3）'!L68</f>
        <v>0</v>
      </c>
      <c r="N68" s="36"/>
      <c r="O68" s="36"/>
      <c r="P68" s="35"/>
      <c r="Q68" s="35"/>
    </row>
    <row r="69" spans="1:17" ht="24.75" customHeight="1">
      <c r="A69" s="59" t="s">
        <v>1443</v>
      </c>
      <c r="B69" s="59">
        <v>2081107</v>
      </c>
      <c r="C69" s="35" t="s">
        <v>1385</v>
      </c>
      <c r="D69" s="35">
        <f>'部门经济（附13-1）'!E69+'部门经济（附13-1）'!M69+'部门经济（附13-3）'!M69+'部门经济（附13-4）'!K69+'部门经济（附13-5）'!L69+'部门经济（附13-7）'!G69</f>
        <v>452000</v>
      </c>
      <c r="E69" s="35">
        <f aca="true" t="shared" si="1" ref="E69:E132">SUM(F69:L69)</f>
        <v>0</v>
      </c>
      <c r="F69" s="35"/>
      <c r="G69" s="35"/>
      <c r="H69" s="35"/>
      <c r="I69" s="35"/>
      <c r="J69" s="35"/>
      <c r="K69" s="35"/>
      <c r="L69" s="35"/>
      <c r="M69" s="36">
        <f>N69+O69+P69+Q69+'部门经济（ 附13-2）'!D69+'部门经济（ 附13-2）'!E69+'部门经济（ 附13-2）'!F69+'部门经济（ 附13-2）'!G69+'部门经济（ 附13-2）'!H69+'部门经济（ 附13-2）'!I69+'部门经济（ 附13-2）'!J69+'部门经济（ 附13-2）'!K69+'部门经济（ 附13-2）'!L69+'部门经济（ 附13-2）'!M69+'部门经济（ 附13-2）'!N69+'部门经济（ 附13-2）'!O69+'部门经济（ 附13-2）'!P69+'部门经济（附13-3）'!D69+'部门经济（附13-3）'!E69+'部门经济（附13-3）'!F69+'部门经济（附13-3）'!G69+'部门经济（附13-3）'!H69+'部门经济（附13-3）'!I69+'部门经济（附13-3）'!J69+'部门经济（附13-3）'!K69+'部门经济（附13-3）'!L69</f>
        <v>0</v>
      </c>
      <c r="N69" s="36"/>
      <c r="O69" s="36"/>
      <c r="P69" s="35"/>
      <c r="Q69" s="35"/>
    </row>
    <row r="70" spans="1:17" ht="24.75" customHeight="1">
      <c r="A70" s="59" t="s">
        <v>1444</v>
      </c>
      <c r="B70" s="59">
        <v>2082801</v>
      </c>
      <c r="C70" s="35" t="s">
        <v>1385</v>
      </c>
      <c r="D70" s="35">
        <f>'部门经济（附13-1）'!E70+'部门经济（附13-1）'!M70+'部门经济（附13-3）'!M70+'部门经济（附13-4）'!K70+'部门经济（附13-5）'!L70+'部门经济（附13-7）'!G70</f>
        <v>1218200</v>
      </c>
      <c r="E70" s="35">
        <f t="shared" si="1"/>
        <v>606200</v>
      </c>
      <c r="F70" s="35">
        <v>303240</v>
      </c>
      <c r="G70" s="35">
        <v>104000</v>
      </c>
      <c r="H70" s="35">
        <v>18000</v>
      </c>
      <c r="I70" s="35"/>
      <c r="J70" s="35">
        <v>149760</v>
      </c>
      <c r="K70" s="35"/>
      <c r="L70" s="35">
        <v>31200</v>
      </c>
      <c r="M70" s="36">
        <f>N70+O70+P70+Q70+'部门经济（ 附13-2）'!D70+'部门经济（ 附13-2）'!E70+'部门经济（ 附13-2）'!F70+'部门经济（ 附13-2）'!G70+'部门经济（ 附13-2）'!H70+'部门经济（ 附13-2）'!I70+'部门经济（ 附13-2）'!J70+'部门经济（ 附13-2）'!K70+'部门经济（ 附13-2）'!L70+'部门经济（ 附13-2）'!M70+'部门经济（ 附13-2）'!N70+'部门经济（ 附13-2）'!O70+'部门经济（ 附13-2）'!P70+'部门经济（附13-3）'!D70+'部门经济（附13-3）'!E70+'部门经济（附13-3）'!F70+'部门经济（附13-3）'!G70+'部门经济（附13-3）'!H70+'部门经济（附13-3）'!I70+'部门经济（附13-3）'!J70+'部门经济（附13-3）'!K70+'部门经济（附13-3）'!L70</f>
        <v>269000</v>
      </c>
      <c r="N70" s="36">
        <v>100000</v>
      </c>
      <c r="O70" s="36">
        <v>10000</v>
      </c>
      <c r="P70" s="35"/>
      <c r="Q70" s="35"/>
    </row>
    <row r="71" spans="1:17" ht="24.75" customHeight="1">
      <c r="A71" s="59" t="s">
        <v>1445</v>
      </c>
      <c r="B71" s="59">
        <v>2081101</v>
      </c>
      <c r="C71" s="35" t="s">
        <v>1385</v>
      </c>
      <c r="D71" s="35">
        <f>'部门经济（附13-1）'!E71+'部门经济（附13-1）'!M71+'部门经济（附13-3）'!M71+'部门经济（附13-4）'!K71+'部门经济（附13-5）'!L71+'部门经济（附13-7）'!G71</f>
        <v>1610800</v>
      </c>
      <c r="E71" s="35">
        <f t="shared" si="1"/>
        <v>747800</v>
      </c>
      <c r="F71" s="35">
        <v>399048</v>
      </c>
      <c r="G71" s="35">
        <v>309750</v>
      </c>
      <c r="H71" s="35">
        <v>31154</v>
      </c>
      <c r="I71" s="35"/>
      <c r="J71" s="35">
        <v>7488</v>
      </c>
      <c r="K71" s="35"/>
      <c r="L71" s="35">
        <v>360</v>
      </c>
      <c r="M71" s="36">
        <f>N71+O71+P71+Q71+'部门经济（ 附13-2）'!D71+'部门经济（ 附13-2）'!E71+'部门经济（ 附13-2）'!F71+'部门经济（ 附13-2）'!G71+'部门经济（ 附13-2）'!H71+'部门经济（ 附13-2）'!I71+'部门经济（ 附13-2）'!J71+'部门经济（ 附13-2）'!K71+'部门经济（ 附13-2）'!L71+'部门经济（ 附13-2）'!M71+'部门经济（ 附13-2）'!N71+'部门经济（ 附13-2）'!O71+'部门经济（ 附13-2）'!P71+'部门经济（附13-3）'!D71+'部门经济（附13-3）'!E71+'部门经济（附13-3）'!F71+'部门经济（附13-3）'!G71+'部门经济（附13-3）'!H71+'部门经济（附13-3）'!I71+'部门经济（附13-3）'!J71+'部门经济（附13-3）'!K71+'部门经济（附13-3）'!L71</f>
        <v>436900</v>
      </c>
      <c r="N71" s="36">
        <v>30000</v>
      </c>
      <c r="O71" s="36">
        <v>30000</v>
      </c>
      <c r="P71" s="35"/>
      <c r="Q71" s="35"/>
    </row>
    <row r="72" spans="1:17" ht="24.75" customHeight="1">
      <c r="A72" s="59" t="s">
        <v>1446</v>
      </c>
      <c r="B72" s="59">
        <v>2081601</v>
      </c>
      <c r="C72" s="35" t="s">
        <v>1385</v>
      </c>
      <c r="D72" s="35">
        <f>'部门经济（附13-1）'!E72+'部门经济（附13-1）'!M72+'部门经济（附13-3）'!M72+'部门经济（附13-4）'!K72+'部门经济（附13-5）'!L72+'部门经济（附13-7）'!G72</f>
        <v>404200</v>
      </c>
      <c r="E72" s="35">
        <f t="shared" si="1"/>
        <v>322900</v>
      </c>
      <c r="F72" s="35">
        <v>146376</v>
      </c>
      <c r="G72" s="35">
        <v>133126</v>
      </c>
      <c r="H72" s="35">
        <v>12198</v>
      </c>
      <c r="I72" s="35"/>
      <c r="J72" s="35"/>
      <c r="K72" s="35"/>
      <c r="L72" s="35">
        <v>31200</v>
      </c>
      <c r="M72" s="36">
        <f>N72+O72+P72+Q72+'部门经济（ 附13-2）'!D72+'部门经济（ 附13-2）'!E72+'部门经济（ 附13-2）'!F72+'部门经济（ 附13-2）'!G72+'部门经济（ 附13-2）'!H72+'部门经济（ 附13-2）'!I72+'部门经济（ 附13-2）'!J72+'部门经济（ 附13-2）'!K72+'部门经济（ 附13-2）'!L72+'部门经济（ 附13-2）'!M72+'部门经济（ 附13-2）'!N72+'部门经济（ 附13-2）'!O72+'部门经济（ 附13-2）'!P72+'部门经济（附13-3）'!D72+'部门经济（附13-3）'!E72+'部门经济（附13-3）'!F72+'部门经济（附13-3）'!G72+'部门经济（附13-3）'!H72+'部门经济（附13-3）'!I72+'部门经济（附13-3）'!J72+'部门经济（附13-3）'!K72+'部门经济（附13-3）'!L72</f>
        <v>81300</v>
      </c>
      <c r="N72" s="36">
        <v>15000</v>
      </c>
      <c r="O72" s="36">
        <v>10000</v>
      </c>
      <c r="P72" s="35"/>
      <c r="Q72" s="35"/>
    </row>
    <row r="73" spans="1:17" ht="24.75" customHeight="1">
      <c r="A73" s="59" t="s">
        <v>1447</v>
      </c>
      <c r="B73" s="59">
        <v>2100102</v>
      </c>
      <c r="C73" s="35" t="s">
        <v>1385</v>
      </c>
      <c r="D73" s="35">
        <f>'部门经济（附13-1）'!E73+'部门经济（附13-1）'!M73+'部门经济（附13-3）'!M73+'部门经济（附13-4）'!K73+'部门经济（附13-5）'!L73+'部门经济（附13-7）'!G73</f>
        <v>4051400</v>
      </c>
      <c r="E73" s="35">
        <f t="shared" si="1"/>
        <v>3634792</v>
      </c>
      <c r="F73" s="35">
        <v>1834107</v>
      </c>
      <c r="G73" s="35">
        <v>1364012</v>
      </c>
      <c r="H73" s="35">
        <v>170725</v>
      </c>
      <c r="I73" s="35"/>
      <c r="J73" s="35">
        <v>265948</v>
      </c>
      <c r="K73" s="35"/>
      <c r="L73" s="35"/>
      <c r="M73" s="36">
        <f>N73+O73+P73+Q73+'部门经济（ 附13-2）'!D73+'部门经济（ 附13-2）'!E73+'部门经济（ 附13-2）'!F73+'部门经济（ 附13-2）'!G73+'部门经济（ 附13-2）'!H73+'部门经济（ 附13-2）'!I73+'部门经济（ 附13-2）'!J73+'部门经济（ 附13-2）'!K73+'部门经济（ 附13-2）'!L73+'部门经济（ 附13-2）'!M73+'部门经济（ 附13-2）'!N73+'部门经济（ 附13-2）'!O73+'部门经济（ 附13-2）'!P73+'部门经济（附13-3）'!D73+'部门经济（附13-3）'!E73+'部门经济（附13-3）'!F73+'部门经济（附13-3）'!G73+'部门经济（附13-3）'!H73+'部门经济（附13-3）'!I73+'部门经济（附13-3）'!J73+'部门经济（附13-3）'!K73+'部门经济（附13-3）'!L73</f>
        <v>402400</v>
      </c>
      <c r="N73" s="36">
        <v>75000</v>
      </c>
      <c r="O73" s="36">
        <v>12600</v>
      </c>
      <c r="P73" s="35"/>
      <c r="Q73" s="35"/>
    </row>
    <row r="74" spans="1:17" ht="24.75" customHeight="1">
      <c r="A74" s="59" t="s">
        <v>1447</v>
      </c>
      <c r="B74" s="59">
        <v>2100302</v>
      </c>
      <c r="C74" s="35" t="s">
        <v>1385</v>
      </c>
      <c r="D74" s="35">
        <f>'部门经济（附13-1）'!E74+'部门经济（附13-1）'!M74+'部门经济（附13-3）'!M74+'部门经济（附13-4）'!K74+'部门经济（附13-5）'!L74+'部门经济（附13-7）'!G74</f>
        <v>6843700</v>
      </c>
      <c r="E74" s="35">
        <f t="shared" si="1"/>
        <v>6765316</v>
      </c>
      <c r="F74" s="35">
        <v>3164101</v>
      </c>
      <c r="G74" s="35">
        <v>2538400</v>
      </c>
      <c r="H74" s="35">
        <v>262787</v>
      </c>
      <c r="I74" s="35"/>
      <c r="J74" s="35">
        <v>800028</v>
      </c>
      <c r="K74" s="35"/>
      <c r="L74" s="35"/>
      <c r="M74" s="36">
        <f>N74+O74+P74+Q74+'部门经济（ 附13-2）'!D74+'部门经济（ 附13-2）'!E74+'部门经济（ 附13-2）'!F74+'部门经济（ 附13-2）'!G74+'部门经济（ 附13-2）'!H74+'部门经济（ 附13-2）'!I74+'部门经济（ 附13-2）'!J74+'部门经济（ 附13-2）'!K74+'部门经济（ 附13-2）'!L74+'部门经济（ 附13-2）'!M74+'部门经济（ 附13-2）'!N74+'部门经济（ 附13-2）'!O74+'部门经济（ 附13-2）'!P74+'部门经济（附13-3）'!D74+'部门经济（附13-3）'!E74+'部门经济（附13-3）'!F74+'部门经济（附13-3）'!G74+'部门经济（附13-3）'!H74+'部门经济（附13-3）'!I74+'部门经济（附13-3）'!J74+'部门经济（附13-3）'!K74+'部门经济（附13-3）'!L74</f>
        <v>0</v>
      </c>
      <c r="N74" s="36"/>
      <c r="O74" s="36"/>
      <c r="P74" s="35"/>
      <c r="Q74" s="35"/>
    </row>
    <row r="75" spans="1:17" ht="24.75" customHeight="1">
      <c r="A75" s="59" t="s">
        <v>1447</v>
      </c>
      <c r="B75" s="59">
        <v>2100716</v>
      </c>
      <c r="C75" s="35" t="s">
        <v>1385</v>
      </c>
      <c r="D75" s="35">
        <f>'部门经济（附13-1）'!E75+'部门经济（附13-1）'!M75+'部门经济（附13-3）'!M75+'部门经济（附13-4）'!K75+'部门经济（附13-5）'!L75+'部门经济（附13-7）'!G75</f>
        <v>3040000</v>
      </c>
      <c r="E75" s="35">
        <f t="shared" si="1"/>
        <v>150000</v>
      </c>
      <c r="F75" s="35"/>
      <c r="G75" s="35"/>
      <c r="H75" s="35"/>
      <c r="I75" s="35"/>
      <c r="J75" s="35"/>
      <c r="K75" s="35"/>
      <c r="L75" s="35">
        <v>150000</v>
      </c>
      <c r="M75" s="36">
        <f>N75+O75+P75+Q75+'部门经济（ 附13-2）'!D75+'部门经济（ 附13-2）'!E75+'部门经济（ 附13-2）'!F75+'部门经济（ 附13-2）'!G75+'部门经济（ 附13-2）'!H75+'部门经济（ 附13-2）'!I75+'部门经济（ 附13-2）'!J75+'部门经济（ 附13-2）'!K75+'部门经济（ 附13-2）'!L75+'部门经济（ 附13-2）'!M75+'部门经济（ 附13-2）'!N75+'部门经济（ 附13-2）'!O75+'部门经济（ 附13-2）'!P75+'部门经济（附13-3）'!D75+'部门经济（附13-3）'!E75+'部门经济（附13-3）'!F75+'部门经济（附13-3）'!G75+'部门经济（附13-3）'!H75+'部门经济（附13-3）'!I75+'部门经济（附13-3）'!J75+'部门经济（附13-3）'!K75+'部门经济（附13-3）'!L75</f>
        <v>1920000</v>
      </c>
      <c r="N75" s="36">
        <v>350000</v>
      </c>
      <c r="O75" s="36">
        <v>160000</v>
      </c>
      <c r="P75" s="35"/>
      <c r="Q75" s="35"/>
    </row>
    <row r="76" spans="1:17" ht="24.75" customHeight="1">
      <c r="A76" s="59" t="s">
        <v>1447</v>
      </c>
      <c r="B76" s="59">
        <v>2100408</v>
      </c>
      <c r="C76" s="35" t="s">
        <v>1385</v>
      </c>
      <c r="D76" s="35">
        <f>'部门经济（附13-1）'!E76+'部门经济（附13-1）'!M76+'部门经济（附13-3）'!M76+'部门经济（附13-4）'!K76+'部门经济（附13-5）'!L76+'部门经济（附13-7）'!G76</f>
        <v>360000</v>
      </c>
      <c r="E76" s="35">
        <f t="shared" si="1"/>
        <v>0</v>
      </c>
      <c r="F76" s="35"/>
      <c r="G76" s="35"/>
      <c r="H76" s="35"/>
      <c r="I76" s="35"/>
      <c r="J76" s="35"/>
      <c r="K76" s="35"/>
      <c r="L76" s="35"/>
      <c r="M76" s="36">
        <f>N76+O76+P76+Q76+'部门经济（ 附13-2）'!D76+'部门经济（ 附13-2）'!E76+'部门经济（ 附13-2）'!F76+'部门经济（ 附13-2）'!G76+'部门经济（ 附13-2）'!H76+'部门经济（ 附13-2）'!I76+'部门经济（ 附13-2）'!J76+'部门经济（ 附13-2）'!K76+'部门经济（ 附13-2）'!L76+'部门经济（ 附13-2）'!M76+'部门经济（ 附13-2）'!N76+'部门经济（ 附13-2）'!O76+'部门经济（ 附13-2）'!P76+'部门经济（附13-3）'!D76+'部门经济（附13-3）'!E76+'部门经济（附13-3）'!F76+'部门经济（附13-3）'!G76+'部门经济（附13-3）'!H76+'部门经济（附13-3）'!I76+'部门经济（附13-3）'!J76+'部门经济（附13-3）'!K76+'部门经济（附13-3）'!L76</f>
        <v>0</v>
      </c>
      <c r="N76" s="36"/>
      <c r="O76" s="36"/>
      <c r="P76" s="35"/>
      <c r="Q76" s="35"/>
    </row>
    <row r="77" spans="1:17" ht="24.75" customHeight="1">
      <c r="A77" s="59" t="s">
        <v>1447</v>
      </c>
      <c r="B77" s="59">
        <v>2100399</v>
      </c>
      <c r="C77" s="35" t="s">
        <v>1385</v>
      </c>
      <c r="D77" s="35">
        <f>'部门经济（附13-1）'!E77+'部门经济（附13-1）'!M77+'部门经济（附13-3）'!M77+'部门经济（附13-4）'!K77+'部门经济（附13-5）'!L77+'部门经济（附13-7）'!G77</f>
        <v>276000</v>
      </c>
      <c r="E77" s="35">
        <f t="shared" si="1"/>
        <v>0</v>
      </c>
      <c r="F77" s="35"/>
      <c r="G77" s="35"/>
      <c r="H77" s="35"/>
      <c r="I77" s="35"/>
      <c r="J77" s="35"/>
      <c r="K77" s="35"/>
      <c r="L77" s="35"/>
      <c r="M77" s="36">
        <f>N77+O77+P77+Q77+'部门经济（ 附13-2）'!D77+'部门经济（ 附13-2）'!E77+'部门经济（ 附13-2）'!F77+'部门经济（ 附13-2）'!G77+'部门经济（ 附13-2）'!H77+'部门经济（ 附13-2）'!I77+'部门经济（ 附13-2）'!J77+'部门经济（ 附13-2）'!K77+'部门经济（ 附13-2）'!L77+'部门经济（ 附13-2）'!M77+'部门经济（ 附13-2）'!N77+'部门经济（ 附13-2）'!O77+'部门经济（ 附13-2）'!P77+'部门经济（附13-3）'!D77+'部门经济（附13-3）'!E77+'部门经济（附13-3）'!F77+'部门经济（附13-3）'!G77+'部门经济（附13-3）'!H77+'部门经济（附13-3）'!I77+'部门经济（附13-3）'!J77+'部门经济（附13-3）'!K77+'部门经济（附13-3）'!L77</f>
        <v>0</v>
      </c>
      <c r="N77" s="36"/>
      <c r="O77" s="36"/>
      <c r="P77" s="35"/>
      <c r="Q77" s="35"/>
    </row>
    <row r="78" spans="1:17" ht="24.75" customHeight="1">
      <c r="A78" s="59" t="s">
        <v>1448</v>
      </c>
      <c r="B78" s="59">
        <v>2100717</v>
      </c>
      <c r="C78" s="35" t="s">
        <v>1385</v>
      </c>
      <c r="D78" s="35">
        <f>'部门经济（附13-1）'!E78+'部门经济（附13-1）'!M78+'部门经济（附13-3）'!M78+'部门经济（附13-4）'!K78+'部门经济（附13-5）'!L78+'部门经济（附13-7）'!G78</f>
        <v>125600</v>
      </c>
      <c r="E78" s="35">
        <f t="shared" si="1"/>
        <v>15600</v>
      </c>
      <c r="F78" s="35"/>
      <c r="G78" s="35"/>
      <c r="H78" s="35"/>
      <c r="I78" s="35"/>
      <c r="J78" s="35"/>
      <c r="K78" s="35"/>
      <c r="L78" s="35">
        <v>15600</v>
      </c>
      <c r="M78" s="36">
        <f>N78+O78+P78+Q78+'部门经济（ 附13-2）'!D78+'部门经济（ 附13-2）'!E78+'部门经济（ 附13-2）'!F78+'部门经济（ 附13-2）'!G78+'部门经济（ 附13-2）'!H78+'部门经济（ 附13-2）'!I78+'部门经济（ 附13-2）'!J78+'部门经济（ 附13-2）'!K78+'部门经济（ 附13-2）'!L78+'部门经济（ 附13-2）'!M78+'部门经济（ 附13-2）'!N78+'部门经济（ 附13-2）'!O78+'部门经济（ 附13-2）'!P78+'部门经济（附13-3）'!D78+'部门经济（附13-3）'!E78+'部门经济（附13-3）'!F78+'部门经济（附13-3）'!G78+'部门经济（附13-3）'!H78+'部门经济（附13-3）'!I78+'部门经济（附13-3）'!J78+'部门经济（附13-3）'!K78+'部门经济（附13-3）'!L78</f>
        <v>100000</v>
      </c>
      <c r="N78" s="36">
        <v>20000</v>
      </c>
      <c r="O78" s="36">
        <v>20000</v>
      </c>
      <c r="P78" s="35"/>
      <c r="Q78" s="35"/>
    </row>
    <row r="79" spans="1:17" ht="24.75" customHeight="1">
      <c r="A79" s="59" t="s">
        <v>1449</v>
      </c>
      <c r="B79" s="59">
        <v>2100401</v>
      </c>
      <c r="C79" s="35" t="s">
        <v>1385</v>
      </c>
      <c r="D79" s="35">
        <f>'部门经济（附13-1）'!E79+'部门经济（附13-1）'!M79+'部门经济（附13-3）'!M79+'部门经济（附13-4）'!K79+'部门经济（附13-5）'!L79+'部门经济（附13-7）'!G79</f>
        <v>2388500</v>
      </c>
      <c r="E79" s="35">
        <f t="shared" si="1"/>
        <v>2205996</v>
      </c>
      <c r="F79" s="35">
        <v>1124472</v>
      </c>
      <c r="G79" s="35">
        <v>574850</v>
      </c>
      <c r="H79" s="35">
        <v>93706</v>
      </c>
      <c r="I79" s="35"/>
      <c r="J79" s="35">
        <v>381768</v>
      </c>
      <c r="K79" s="35"/>
      <c r="L79" s="35">
        <v>31200</v>
      </c>
      <c r="M79" s="36">
        <f>N79+O79+P79+Q79+'部门经济（ 附13-2）'!D79+'部门经济（ 附13-2）'!E79+'部门经济（ 附13-2）'!F79+'部门经济（ 附13-2）'!G79+'部门经济（ 附13-2）'!H79+'部门经济（ 附13-2）'!I79+'部门经济（ 附13-2）'!J79+'部门经济（ 附13-2）'!K79+'部门经济（ 附13-2）'!L79+'部门经济（ 附13-2）'!M79+'部门经济（ 附13-2）'!N79+'部门经济（ 附13-2）'!O79+'部门经济（ 附13-2）'!P79+'部门经济（附13-3）'!D79+'部门经济（附13-3）'!E79+'部门经济（附13-3）'!F79+'部门经济（附13-3）'!G79+'部门经济（附13-3）'!H79+'部门经济（附13-3）'!I79+'部门经济（附13-3）'!J79+'部门经济（附13-3）'!K79+'部门经济（附13-3）'!L79</f>
        <v>168900</v>
      </c>
      <c r="N79" s="36">
        <v>40900</v>
      </c>
      <c r="O79" s="36">
        <v>10000</v>
      </c>
      <c r="P79" s="35"/>
      <c r="Q79" s="35"/>
    </row>
    <row r="80" spans="1:17" ht="24.75" customHeight="1">
      <c r="A80" s="59" t="s">
        <v>1450</v>
      </c>
      <c r="B80" s="59">
        <v>2100403</v>
      </c>
      <c r="C80" s="35" t="s">
        <v>1385</v>
      </c>
      <c r="D80" s="35">
        <f>'部门经济（附13-1）'!E80+'部门经济（附13-1）'!M80+'部门经济（附13-3）'!M80+'部门经济（附13-4）'!K80+'部门经济（附13-5）'!L80+'部门经济（附13-7）'!G80</f>
        <v>1515600</v>
      </c>
      <c r="E80" s="35">
        <f t="shared" si="1"/>
        <v>1321448</v>
      </c>
      <c r="F80" s="35">
        <v>682524</v>
      </c>
      <c r="G80" s="35">
        <v>160223</v>
      </c>
      <c r="H80" s="35">
        <v>56877</v>
      </c>
      <c r="I80" s="35"/>
      <c r="J80" s="35">
        <v>381024</v>
      </c>
      <c r="K80" s="35"/>
      <c r="L80" s="35">
        <v>40800</v>
      </c>
      <c r="M80" s="36">
        <f>N80+O80+P80+Q80+'部门经济（ 附13-2）'!D80+'部门经济（ 附13-2）'!E80+'部门经济（ 附13-2）'!F80+'部门经济（ 附13-2）'!G80+'部门经济（ 附13-2）'!H80+'部门经济（ 附13-2）'!I80+'部门经济（ 附13-2）'!J80+'部门经济（ 附13-2）'!K80+'部门经济（ 附13-2）'!L80+'部门经济（ 附13-2）'!M80+'部门经济（ 附13-2）'!N80+'部门经济（ 附13-2）'!O80+'部门经济（ 附13-2）'!P80+'部门经济（附13-3）'!D80+'部门经济（附13-3）'!E80+'部门经济（附13-3）'!F80+'部门经济（附13-3）'!G80+'部门经济（附13-3）'!H80+'部门经济（附13-3）'!I80+'部门经济（附13-3）'!J80+'部门经济（附13-3）'!K80+'部门经济（附13-3）'!L80</f>
        <v>147600</v>
      </c>
      <c r="N80" s="36">
        <v>13000</v>
      </c>
      <c r="O80" s="36">
        <v>10000</v>
      </c>
      <c r="P80" s="35"/>
      <c r="Q80" s="35"/>
    </row>
    <row r="81" spans="1:17" ht="24.75" customHeight="1">
      <c r="A81" s="59" t="s">
        <v>1451</v>
      </c>
      <c r="B81" s="59">
        <v>2100402</v>
      </c>
      <c r="C81" s="35" t="s">
        <v>1385</v>
      </c>
      <c r="D81" s="35">
        <f>'部门经济（附13-1）'!E81+'部门经济（附13-1）'!M81+'部门经济（附13-3）'!M81+'部门经济（附13-4）'!K81+'部门经济（附13-5）'!L81+'部门经济（附13-7）'!G81</f>
        <v>1080580</v>
      </c>
      <c r="E81" s="35">
        <f t="shared" si="1"/>
        <v>817560</v>
      </c>
      <c r="F81" s="35">
        <v>421488</v>
      </c>
      <c r="G81" s="35">
        <v>106806</v>
      </c>
      <c r="H81" s="35">
        <v>35124</v>
      </c>
      <c r="I81" s="35"/>
      <c r="J81" s="35">
        <v>228942</v>
      </c>
      <c r="K81" s="35"/>
      <c r="L81" s="35">
        <v>25200</v>
      </c>
      <c r="M81" s="36">
        <f>N81+O81+P81+Q81+'部门经济（ 附13-2）'!D81+'部门经济（ 附13-2）'!E81+'部门经济（ 附13-2）'!F81+'部门经济（ 附13-2）'!G81+'部门经济（ 附13-2）'!H81+'部门经济（ 附13-2）'!I81+'部门经济（ 附13-2）'!J81+'部门经济（ 附13-2）'!K81+'部门经济（ 附13-2）'!L81+'部门经济（ 附13-2）'!M81+'部门经济（ 附13-2）'!N81+'部门经济（ 附13-2）'!O81+'部门经济（ 附13-2）'!P81+'部门经济（附13-3）'!D81+'部门经济（附13-3）'!E81+'部门经济（附13-3）'!F81+'部门经济（附13-3）'!G81+'部门经济（附13-3）'!H81+'部门经济（附13-3）'!I81+'部门经济（附13-3）'!J81+'部门经济（附13-3）'!K81+'部门经济（附13-3）'!L81</f>
        <v>201100</v>
      </c>
      <c r="N81" s="36">
        <v>16000</v>
      </c>
      <c r="O81" s="36">
        <v>10000</v>
      </c>
      <c r="P81" s="35"/>
      <c r="Q81" s="35"/>
    </row>
    <row r="82" spans="1:17" ht="24.75" customHeight="1">
      <c r="A82" s="59" t="s">
        <v>1452</v>
      </c>
      <c r="B82" s="59">
        <v>2100407</v>
      </c>
      <c r="C82" s="35" t="s">
        <v>1385</v>
      </c>
      <c r="D82" s="35">
        <f>'部门经济（附13-1）'!E82+'部门经济（附13-1）'!M82+'部门经济（附13-3）'!M82+'部门经济（附13-4）'!K82+'部门经济（附13-5）'!L82+'部门经济（附13-7）'!G82</f>
        <v>824800</v>
      </c>
      <c r="E82" s="35">
        <f t="shared" si="1"/>
        <v>750900</v>
      </c>
      <c r="F82" s="35">
        <v>422400</v>
      </c>
      <c r="G82" s="35">
        <v>106400</v>
      </c>
      <c r="H82" s="35">
        <v>31000</v>
      </c>
      <c r="I82" s="35"/>
      <c r="J82" s="35">
        <v>189300</v>
      </c>
      <c r="K82" s="35"/>
      <c r="L82" s="35">
        <v>1800</v>
      </c>
      <c r="M82" s="36">
        <f>N82+O82+P82+Q82+'部门经济（ 附13-2）'!D82+'部门经济（ 附13-2）'!E82+'部门经济（ 附13-2）'!F82+'部门经济（ 附13-2）'!G82+'部门经济（ 附13-2）'!H82+'部门经济（ 附13-2）'!I82+'部门经济（ 附13-2）'!J82+'部门经济（ 附13-2）'!K82+'部门经济（ 附13-2）'!L82+'部门经济（ 附13-2）'!M82+'部门经济（ 附13-2）'!N82+'部门经济（ 附13-2）'!O82+'部门经济（ 附13-2）'!P82+'部门经济（附13-3）'!D82+'部门经济（附13-3）'!E82+'部门经济（附13-3）'!F82+'部门经济（附13-3）'!G82+'部门经济（附13-3）'!H82+'部门经济（附13-3）'!I82+'部门经济（附13-3）'!J82+'部门经济（附13-3）'!K82+'部门经济（附13-3）'!L82</f>
        <v>59900</v>
      </c>
      <c r="N82" s="36">
        <v>13000</v>
      </c>
      <c r="O82" s="36">
        <v>3000</v>
      </c>
      <c r="P82" s="35"/>
      <c r="Q82" s="35"/>
    </row>
    <row r="83" spans="1:17" ht="24.75" customHeight="1">
      <c r="A83" s="59" t="s">
        <v>1453</v>
      </c>
      <c r="B83" s="59">
        <v>2100407</v>
      </c>
      <c r="C83" s="35" t="s">
        <v>1385</v>
      </c>
      <c r="D83" s="35">
        <f>'部门经济（附13-1）'!E83+'部门经济（附13-1）'!M83+'部门经济（附13-3）'!M83+'部门经济（附13-4）'!K83+'部门经济（附13-5）'!L83+'部门经济（附13-7）'!G83</f>
        <v>40000</v>
      </c>
      <c r="E83" s="35">
        <f t="shared" si="1"/>
        <v>18000</v>
      </c>
      <c r="F83" s="35"/>
      <c r="G83" s="35"/>
      <c r="H83" s="35"/>
      <c r="I83" s="35"/>
      <c r="J83" s="35"/>
      <c r="K83" s="35"/>
      <c r="L83" s="35">
        <v>18000</v>
      </c>
      <c r="M83" s="36">
        <f>N83+O83+P83+Q83+'部门经济（ 附13-2）'!D83+'部门经济（ 附13-2）'!E83+'部门经济（ 附13-2）'!F83+'部门经济（ 附13-2）'!G83+'部门经济（ 附13-2）'!H83+'部门经济（ 附13-2）'!I83+'部门经济（ 附13-2）'!J83+'部门经济（ 附13-2）'!K83+'部门经济（ 附13-2）'!L83+'部门经济（ 附13-2）'!M83+'部门经济（ 附13-2）'!N83+'部门经济（ 附13-2）'!O83+'部门经济（ 附13-2）'!P83+'部门经济（附13-3）'!D83+'部门经济（附13-3）'!E83+'部门经济（附13-3）'!F83+'部门经济（附13-3）'!G83+'部门经济（附13-3）'!H83+'部门经济（附13-3）'!I83+'部门经济（附13-3）'!J83+'部门经济（附13-3）'!K83+'部门经济（附13-3）'!L83</f>
        <v>14000</v>
      </c>
      <c r="N83" s="36">
        <v>9000</v>
      </c>
      <c r="O83" s="36">
        <v>1000</v>
      </c>
      <c r="P83" s="35"/>
      <c r="Q83" s="35"/>
    </row>
    <row r="84" spans="1:17" ht="24.75" customHeight="1">
      <c r="A84" s="59" t="s">
        <v>1454</v>
      </c>
      <c r="B84" s="59">
        <v>2100407</v>
      </c>
      <c r="C84" s="35" t="s">
        <v>1385</v>
      </c>
      <c r="D84" s="35">
        <f>'部门经济（附13-1）'!E84+'部门经济（附13-1）'!M84+'部门经济（附13-3）'!M84+'部门经济（附13-4）'!K84+'部门经济（附13-5）'!L84+'部门经济（附13-7）'!G84</f>
        <v>60000</v>
      </c>
      <c r="E84" s="35">
        <f t="shared" si="1"/>
        <v>0</v>
      </c>
      <c r="F84" s="35"/>
      <c r="G84" s="35"/>
      <c r="H84" s="35"/>
      <c r="I84" s="35"/>
      <c r="J84" s="35"/>
      <c r="K84" s="35"/>
      <c r="L84" s="35"/>
      <c r="M84" s="36">
        <f>N84+O84+P84+Q84+'部门经济（ 附13-2）'!D84+'部门经济（ 附13-2）'!E84+'部门经济（ 附13-2）'!F84+'部门经济（ 附13-2）'!G84+'部门经济（ 附13-2）'!H84+'部门经济（ 附13-2）'!I84+'部门经济（ 附13-2）'!J84+'部门经济（ 附13-2）'!K84+'部门经济（ 附13-2）'!L84+'部门经济（ 附13-2）'!M84+'部门经济（ 附13-2）'!N84+'部门经济（ 附13-2）'!O84+'部门经济（ 附13-2）'!P84+'部门经济（附13-3）'!D84+'部门经济（附13-3）'!E84+'部门经济（附13-3）'!F84+'部门经济（附13-3）'!G84+'部门经济（附13-3）'!H84+'部门经济（附13-3）'!I84+'部门经济（附13-3）'!J84+'部门经济（附13-3）'!K84+'部门经济（附13-3）'!L84</f>
        <v>59400</v>
      </c>
      <c r="N84" s="36">
        <v>8000</v>
      </c>
      <c r="O84" s="36">
        <v>4000</v>
      </c>
      <c r="P84" s="35"/>
      <c r="Q84" s="35"/>
    </row>
    <row r="85" spans="1:17" ht="24.75" customHeight="1">
      <c r="A85" s="59" t="s">
        <v>1455</v>
      </c>
      <c r="B85" s="59" t="s">
        <v>1456</v>
      </c>
      <c r="C85" s="35" t="s">
        <v>1385</v>
      </c>
      <c r="D85" s="35">
        <f>'部门经济（附13-1）'!E85+'部门经济（附13-1）'!M85+'部门经济（附13-3）'!M85+'部门经济（附13-4）'!K85+'部门经济（附13-5）'!L85+'部门经济（附13-7）'!G85</f>
        <v>15355500</v>
      </c>
      <c r="E85" s="35">
        <f t="shared" si="1"/>
        <v>11585893</v>
      </c>
      <c r="F85" s="35">
        <v>6477676</v>
      </c>
      <c r="G85" s="35">
        <v>1153426</v>
      </c>
      <c r="H85" s="35">
        <v>457495</v>
      </c>
      <c r="I85" s="35"/>
      <c r="J85" s="35">
        <v>3450496</v>
      </c>
      <c r="K85" s="35"/>
      <c r="L85" s="35">
        <v>46800</v>
      </c>
      <c r="M85" s="36">
        <f>N85+O85+P85+Q85+'部门经济（ 附13-2）'!D85+'部门经济（ 附13-2）'!E85+'部门经济（ 附13-2）'!F85+'部门经济（ 附13-2）'!G85+'部门经济（ 附13-2）'!H85+'部门经济（ 附13-2）'!I85+'部门经济（ 附13-2）'!J85+'部门经济（ 附13-2）'!K85+'部门经济（ 附13-2）'!L85+'部门经济（ 附13-2）'!M85+'部门经济（ 附13-2）'!N85+'部门经济（ 附13-2）'!O85+'部门经济（ 附13-2）'!P85+'部门经济（附13-3）'!D85+'部门经济（附13-3）'!E85+'部门经济（附13-3）'!F85+'部门经济（附13-3）'!G85+'部门经济（附13-3）'!H85+'部门经济（附13-3）'!I85+'部门经济（附13-3）'!J85+'部门经济（附13-3）'!K85+'部门经济（附13-3）'!L85</f>
        <v>2650000</v>
      </c>
      <c r="N85" s="36"/>
      <c r="O85" s="36"/>
      <c r="P85" s="35"/>
      <c r="Q85" s="35"/>
    </row>
    <row r="86" spans="1:17" ht="24.75" customHeight="1">
      <c r="A86" s="59" t="s">
        <v>1455</v>
      </c>
      <c r="B86" s="59" t="s">
        <v>1457</v>
      </c>
      <c r="C86" s="35" t="s">
        <v>1385</v>
      </c>
      <c r="D86" s="35">
        <f>'部门经济（附13-1）'!E86+'部门经济（附13-1）'!M86+'部门经济（附13-3）'!M86+'部门经济（附13-4）'!K86+'部门经济（附13-5）'!L86+'部门经济（附13-7）'!G86</f>
        <v>1527500</v>
      </c>
      <c r="E86" s="35">
        <f t="shared" si="1"/>
        <v>0</v>
      </c>
      <c r="F86" s="35"/>
      <c r="G86" s="35"/>
      <c r="H86" s="35"/>
      <c r="I86" s="35"/>
      <c r="J86" s="35"/>
      <c r="K86" s="35"/>
      <c r="L86" s="35"/>
      <c r="M86" s="36">
        <f>N86+O86+P86+Q86+'部门经济（ 附13-2）'!D86+'部门经济（ 附13-2）'!E86+'部门经济（ 附13-2）'!F86+'部门经济（ 附13-2）'!G86+'部门经济（ 附13-2）'!H86+'部门经济（ 附13-2）'!I86+'部门经济（ 附13-2）'!J86+'部门经济（ 附13-2）'!K86+'部门经济（ 附13-2）'!L86+'部门经济（ 附13-2）'!M86+'部门经济（ 附13-2）'!N86+'部门经济（ 附13-2）'!O86+'部门经济（ 附13-2）'!P86+'部门经济（附13-3）'!D86+'部门经济（附13-3）'!E86+'部门经济（附13-3）'!F86+'部门经济（附13-3）'!G86+'部门经济（附13-3）'!H86+'部门经济（附13-3）'!I86+'部门经济（附13-3）'!J86+'部门经济（附13-3）'!K86+'部门经济（附13-3）'!L86</f>
        <v>1527500</v>
      </c>
      <c r="N86" s="36"/>
      <c r="O86" s="36"/>
      <c r="P86" s="35"/>
      <c r="Q86" s="35"/>
    </row>
    <row r="87" spans="1:17" ht="24.75" customHeight="1">
      <c r="A87" s="37" t="s">
        <v>1458</v>
      </c>
      <c r="B87" s="37">
        <v>2100202</v>
      </c>
      <c r="C87" s="35" t="s">
        <v>1385</v>
      </c>
      <c r="D87" s="35">
        <f>'部门经济（附13-1）'!E87+'部门经济（附13-1）'!M87+'部门经济（附13-3）'!M87+'部门经济（附13-4）'!K87+'部门经济（附13-5）'!L87+'部门经济（附13-7）'!G87</f>
        <v>631200</v>
      </c>
      <c r="E87" s="35">
        <f t="shared" si="1"/>
        <v>31200</v>
      </c>
      <c r="F87" s="35">
        <v>31200</v>
      </c>
      <c r="G87" s="35"/>
      <c r="H87" s="35"/>
      <c r="I87" s="35"/>
      <c r="J87" s="35"/>
      <c r="K87" s="35"/>
      <c r="L87" s="35"/>
      <c r="M87" s="36">
        <f>N87+O87+P87+Q87+'部门经济（ 附13-2）'!D87+'部门经济（ 附13-2）'!E87+'部门经济（ 附13-2）'!F87+'部门经济（ 附13-2）'!G87+'部门经济（ 附13-2）'!H87+'部门经济（ 附13-2）'!I87+'部门经济（ 附13-2）'!J87+'部门经济（ 附13-2）'!K87+'部门经济（ 附13-2）'!L87+'部门经济（ 附13-2）'!M87+'部门经济（ 附13-2）'!N87+'部门经济（ 附13-2）'!O87+'部门经济（ 附13-2）'!P87+'部门经济（附13-3）'!D87+'部门经济（附13-3）'!E87+'部门经济（附13-3）'!F87+'部门经济（附13-3）'!G87+'部门经济（附13-3）'!H87+'部门经济（附13-3）'!I87+'部门经济（附13-3）'!J87+'部门经济（附13-3）'!K87+'部门经济（附13-3）'!L87</f>
        <v>400000</v>
      </c>
      <c r="N87" s="35">
        <v>20000</v>
      </c>
      <c r="O87" s="35">
        <v>20000</v>
      </c>
      <c r="P87" s="35"/>
      <c r="Q87" s="35"/>
    </row>
    <row r="88" spans="1:17" ht="24.75" customHeight="1">
      <c r="A88" s="35" t="s">
        <v>1459</v>
      </c>
      <c r="B88" s="35">
        <v>2200102</v>
      </c>
      <c r="C88" s="35" t="s">
        <v>1385</v>
      </c>
      <c r="D88" s="35">
        <f>'部门经济（附13-1）'!E88+'部门经济（附13-1）'!M88+'部门经济（附13-3）'!M88+'部门经济（附13-4）'!K88+'部门经济（附13-5）'!L88+'部门经济（附13-7）'!G88</f>
        <v>5830900</v>
      </c>
      <c r="E88" s="35">
        <f t="shared" si="1"/>
        <v>3565936</v>
      </c>
      <c r="F88" s="35">
        <v>2031228</v>
      </c>
      <c r="G88" s="35">
        <v>277639</v>
      </c>
      <c r="H88" s="35">
        <v>169269</v>
      </c>
      <c r="I88" s="35"/>
      <c r="J88" s="35">
        <v>1087800</v>
      </c>
      <c r="K88" s="35"/>
      <c r="L88" s="35"/>
      <c r="M88" s="36">
        <f>N88+O88+P88+Q88+'部门经济（ 附13-2）'!D88+'部门经济（ 附13-2）'!E88+'部门经济（ 附13-2）'!F88+'部门经济（ 附13-2）'!G88+'部门经济（ 附13-2）'!H88+'部门经济（ 附13-2）'!I88+'部门经济（ 附13-2）'!J88+'部门经济（ 附13-2）'!K88+'部门经济（ 附13-2）'!L88+'部门经济（ 附13-2）'!M88+'部门经济（ 附13-2）'!N88+'部门经济（ 附13-2）'!O88+'部门经济（ 附13-2）'!P88+'部门经济（附13-3）'!D88+'部门经济（附13-3）'!E88+'部门经济（附13-3）'!F88+'部门经济（附13-3）'!G88+'部门经济（附13-3）'!H88+'部门经济（附13-3）'!I88+'部门经济（附13-3）'!J88+'部门经济（附13-3）'!K88+'部门经济（附13-3）'!L88</f>
        <v>837100</v>
      </c>
      <c r="N88" s="36">
        <v>90000</v>
      </c>
      <c r="O88" s="36">
        <v>10000</v>
      </c>
      <c r="P88" s="36"/>
      <c r="Q88" s="36"/>
    </row>
    <row r="89" spans="1:17" ht="24.75" customHeight="1">
      <c r="A89" s="35" t="s">
        <v>1460</v>
      </c>
      <c r="B89" s="35">
        <v>2120101</v>
      </c>
      <c r="C89" s="35" t="s">
        <v>1385</v>
      </c>
      <c r="D89" s="35">
        <f>'部门经济（附13-1）'!E89+'部门经济（附13-1）'!M89+'部门经济（附13-3）'!M89+'部门经济（附13-4）'!K89+'部门经济（附13-5）'!L89+'部门经济（附13-7）'!G89</f>
        <v>17193500</v>
      </c>
      <c r="E89" s="35">
        <f t="shared" si="1"/>
        <v>4582500</v>
      </c>
      <c r="F89" s="35">
        <v>2845790</v>
      </c>
      <c r="G89" s="35">
        <v>1253806</v>
      </c>
      <c r="H89" s="35">
        <v>178900</v>
      </c>
      <c r="I89" s="35"/>
      <c r="J89" s="35">
        <v>268904</v>
      </c>
      <c r="K89" s="35"/>
      <c r="L89" s="35">
        <v>35100</v>
      </c>
      <c r="M89" s="36">
        <f>N89+O89+P89+Q89+'部门经济（ 附13-2）'!D89+'部门经济（ 附13-2）'!E89+'部门经济（ 附13-2）'!F89+'部门经济（ 附13-2）'!G89+'部门经济（ 附13-2）'!H89+'部门经济（ 附13-2）'!I89+'部门经济（ 附13-2）'!J89+'部门经济（ 附13-2）'!K89+'部门经济（ 附13-2）'!L89+'部门经济（ 附13-2）'!M89+'部门经济（ 附13-2）'!N89+'部门经济（ 附13-2）'!O89+'部门经济（ 附13-2）'!P89+'部门经济（附13-3）'!D89+'部门经济（附13-3）'!E89+'部门经济（附13-3）'!F89+'部门经济（附13-3）'!G89+'部门经济（附13-3）'!H89+'部门经济（附13-3）'!I89+'部门经济（附13-3）'!J89+'部门经济（附13-3）'!K89+'部门经济（附13-3）'!L89</f>
        <v>2589700</v>
      </c>
      <c r="N89" s="36">
        <v>128690</v>
      </c>
      <c r="O89" s="36">
        <v>39000</v>
      </c>
      <c r="P89" s="35"/>
      <c r="Q89" s="35"/>
    </row>
    <row r="90" spans="1:17" ht="24.75" customHeight="1">
      <c r="A90" s="35" t="s">
        <v>1461</v>
      </c>
      <c r="B90" s="35">
        <v>2140101</v>
      </c>
      <c r="C90" s="35" t="s">
        <v>1385</v>
      </c>
      <c r="D90" s="35">
        <f>'部门经济（附13-1）'!E90+'部门经济（附13-1）'!M90+'部门经济（附13-3）'!M90+'部门经济（附13-4）'!K90+'部门经济（附13-5）'!L90+'部门经济（附13-7）'!G90</f>
        <v>10012469</v>
      </c>
      <c r="E90" s="35">
        <f t="shared" si="1"/>
        <v>3078048</v>
      </c>
      <c r="F90" s="35">
        <v>1579548</v>
      </c>
      <c r="G90" s="35">
        <v>509273</v>
      </c>
      <c r="H90" s="35">
        <v>56427</v>
      </c>
      <c r="I90" s="35"/>
      <c r="J90" s="35">
        <v>932800</v>
      </c>
      <c r="K90" s="35"/>
      <c r="L90" s="35"/>
      <c r="M90" s="36">
        <f>N90+O90+P90+Q90+'部门经济（ 附13-2）'!D90+'部门经济（ 附13-2）'!E90+'部门经济（ 附13-2）'!F90+'部门经济（ 附13-2）'!G90+'部门经济（ 附13-2）'!H90+'部门经济（ 附13-2）'!I90+'部门经济（ 附13-2）'!J90+'部门经济（ 附13-2）'!K90+'部门经济（ 附13-2）'!L90+'部门经济（ 附13-2）'!M90+'部门经济（ 附13-2）'!N90+'部门经济（ 附13-2）'!O90+'部门经济（ 附13-2）'!P90+'部门经济（附13-3）'!D90+'部门经济（附13-3）'!E90+'部门经济（附13-3）'!F90+'部门经济（附13-3）'!G90+'部门经济（附13-3）'!H90+'部门经济（附13-3）'!I90+'部门经济（附13-3）'!J90+'部门经济（附13-3）'!K90+'部门经济（附13-3）'!L90</f>
        <v>700900</v>
      </c>
      <c r="N90" s="36">
        <v>190000</v>
      </c>
      <c r="O90" s="35"/>
      <c r="P90" s="35"/>
      <c r="Q90" s="35"/>
    </row>
    <row r="91" spans="1:17" ht="24.75" customHeight="1">
      <c r="A91" s="35" t="s">
        <v>1462</v>
      </c>
      <c r="B91" s="35">
        <v>2110101</v>
      </c>
      <c r="C91" s="35" t="s">
        <v>1385</v>
      </c>
      <c r="D91" s="35">
        <f>'部门经济（附13-1）'!E91+'部门经济（附13-1）'!M91+'部门经济（附13-3）'!M91+'部门经济（附13-4）'!K91+'部门经济（附13-5）'!L91+'部门经济（附13-7）'!G91</f>
        <v>6159600</v>
      </c>
      <c r="E91" s="35">
        <f t="shared" si="1"/>
        <v>2522968</v>
      </c>
      <c r="F91" s="27">
        <v>1042080</v>
      </c>
      <c r="G91" s="27">
        <v>328108</v>
      </c>
      <c r="H91" s="27">
        <v>86840</v>
      </c>
      <c r="I91" s="27"/>
      <c r="J91" s="27">
        <v>565540</v>
      </c>
      <c r="K91" s="27"/>
      <c r="L91" s="27">
        <v>500400</v>
      </c>
      <c r="M91" s="36">
        <f>N91+O91+P91+Q91+'部门经济（ 附13-2）'!D91+'部门经济（ 附13-2）'!E91+'部门经济（ 附13-2）'!F91+'部门经济（ 附13-2）'!G91+'部门经济（ 附13-2）'!H91+'部门经济（ 附13-2）'!I91+'部门经济（ 附13-2）'!J91+'部门经济（ 附13-2）'!K91+'部门经济（ 附13-2）'!L91+'部门经济（ 附13-2）'!M91+'部门经济（ 附13-2）'!N91+'部门经济（ 附13-2）'!O91+'部门经济（ 附13-2）'!P91+'部门经济（附13-3）'!D91+'部门经济（附13-3）'!E91+'部门经济（附13-3）'!F91+'部门经济（附13-3）'!G91+'部门经济（附13-3）'!H91+'部门经济（附13-3）'!I91+'部门经济（附13-3）'!J91+'部门经济（附13-3）'!K91+'部门经济（附13-3）'!L91</f>
        <v>162100</v>
      </c>
      <c r="N91" s="35"/>
      <c r="O91" s="35"/>
      <c r="P91" s="35"/>
      <c r="Q91" s="35"/>
    </row>
    <row r="92" spans="1:17" ht="24.75" customHeight="1">
      <c r="A92" s="35" t="s">
        <v>1463</v>
      </c>
      <c r="B92" s="35">
        <v>2010401</v>
      </c>
      <c r="C92" s="35" t="s">
        <v>1385</v>
      </c>
      <c r="D92" s="35">
        <f>'部门经济（附13-1）'!E92+'部门经济（附13-1）'!M92+'部门经济（附13-3）'!M92+'部门经济（附13-4）'!K92+'部门经济（附13-5）'!L92+'部门经济（附13-7）'!G92</f>
        <v>2380000</v>
      </c>
      <c r="E92" s="35">
        <f t="shared" si="1"/>
        <v>1989600</v>
      </c>
      <c r="F92" s="35">
        <v>1039080</v>
      </c>
      <c r="G92" s="35">
        <v>638077</v>
      </c>
      <c r="H92" s="35">
        <v>86590</v>
      </c>
      <c r="I92" s="35"/>
      <c r="J92" s="35">
        <v>225853</v>
      </c>
      <c r="K92" s="35"/>
      <c r="L92" s="35"/>
      <c r="M92" s="36">
        <f>N92+O92+P92+Q92+'部门经济（ 附13-2）'!D92+'部门经济（ 附13-2）'!E92+'部门经济（ 附13-2）'!F92+'部门经济（ 附13-2）'!G92+'部门经济（ 附13-2）'!H92+'部门经济（ 附13-2）'!I92+'部门经济（ 附13-2）'!J92+'部门经济（ 附13-2）'!K92+'部门经济（ 附13-2）'!L92+'部门经济（ 附13-2）'!M92+'部门经济（ 附13-2）'!N92+'部门经济（ 附13-2）'!O92+'部门经济（ 附13-2）'!P92+'部门经济（附13-3）'!D92+'部门经济（附13-3）'!E92+'部门经济（附13-3）'!F92+'部门经济（附13-3）'!G92+'部门经济（附13-3）'!H92+'部门经济（附13-3）'!I92+'部门经济（附13-3）'!J92+'部门经济（附13-3）'!K92+'部门经济（附13-3）'!L92</f>
        <v>326900</v>
      </c>
      <c r="N92" s="36">
        <v>49100</v>
      </c>
      <c r="O92" s="35"/>
      <c r="P92" s="35"/>
      <c r="Q92" s="35"/>
    </row>
    <row r="93" spans="1:17" ht="24.75" customHeight="1">
      <c r="A93" s="35" t="s">
        <v>1464</v>
      </c>
      <c r="B93" s="35">
        <v>2010450</v>
      </c>
      <c r="C93" s="35" t="s">
        <v>1385</v>
      </c>
      <c r="D93" s="35">
        <f>'部门经济（附13-1）'!E93+'部门经济（附13-1）'!M93+'部门经济（附13-3）'!M93+'部门经济（附13-4）'!K93+'部门经济（附13-5）'!L93+'部门经济（附13-7）'!G93</f>
        <v>80000</v>
      </c>
      <c r="E93" s="35">
        <f t="shared" si="1"/>
        <v>0</v>
      </c>
      <c r="F93" s="35"/>
      <c r="G93" s="35"/>
      <c r="H93" s="35"/>
      <c r="I93" s="35"/>
      <c r="J93" s="35"/>
      <c r="K93" s="35"/>
      <c r="L93" s="35"/>
      <c r="M93" s="36">
        <f>N93+O93+P93+Q93+'部门经济（ 附13-2）'!D93+'部门经济（ 附13-2）'!E93+'部门经济（ 附13-2）'!F93+'部门经济（ 附13-2）'!G93+'部门经济（ 附13-2）'!H93+'部门经济（ 附13-2）'!I93+'部门经济（ 附13-2）'!J93+'部门经济（ 附13-2）'!K93+'部门经济（ 附13-2）'!L93+'部门经济（ 附13-2）'!M93+'部门经济（ 附13-2）'!N93+'部门经济（ 附13-2）'!O93+'部门经济（ 附13-2）'!P93+'部门经济（附13-3）'!D93+'部门经济（附13-3）'!E93+'部门经济（附13-3）'!F93+'部门经济（附13-3）'!G93+'部门经济（附13-3）'!H93+'部门经济（附13-3）'!I93+'部门经济（附13-3）'!J93+'部门经济（附13-3）'!K93+'部门经济（附13-3）'!L93</f>
        <v>58500</v>
      </c>
      <c r="N93" s="36">
        <v>10800</v>
      </c>
      <c r="O93" s="35"/>
      <c r="P93" s="35"/>
      <c r="Q93" s="35"/>
    </row>
    <row r="94" spans="1:17" ht="24.75" customHeight="1">
      <c r="A94" s="35" t="s">
        <v>1465</v>
      </c>
      <c r="B94" s="35">
        <v>2120501</v>
      </c>
      <c r="C94" s="35" t="s">
        <v>1385</v>
      </c>
      <c r="D94" s="35">
        <f>'部门经济（附13-1）'!E94+'部门经济（附13-1）'!M94+'部门经济（附13-3）'!M94+'部门经济（附13-4）'!K94+'部门经济（附13-5）'!L94+'部门经济（附13-7）'!G94</f>
        <v>215600</v>
      </c>
      <c r="E94" s="35">
        <f t="shared" si="1"/>
        <v>177600</v>
      </c>
      <c r="F94" s="35"/>
      <c r="G94" s="35"/>
      <c r="H94" s="35"/>
      <c r="I94" s="35"/>
      <c r="J94" s="35"/>
      <c r="K94" s="35"/>
      <c r="L94" s="35">
        <v>177600</v>
      </c>
      <c r="M94" s="36">
        <f>N94+O94+P94+Q94+'部门经济（ 附13-2）'!D94+'部门经济（ 附13-2）'!E94+'部门经济（ 附13-2）'!F94+'部门经济（ 附13-2）'!G94+'部门经济（ 附13-2）'!H94+'部门经济（ 附13-2）'!I94+'部门经济（ 附13-2）'!J94+'部门经济（ 附13-2）'!K94+'部门经济（ 附13-2）'!L94+'部门经济（ 附13-2）'!M94+'部门经济（ 附13-2）'!N94+'部门经济（ 附13-2）'!O94+'部门经济（ 附13-2）'!P94+'部门经济（附13-3）'!D94+'部门经济（附13-3）'!E94+'部门经济（附13-3）'!F94+'部门经济（附13-3）'!G94+'部门经济（附13-3）'!H94+'部门经济（附13-3）'!I94+'部门经济（附13-3）'!J94+'部门经济（附13-3）'!K94+'部门经济（附13-3）'!L94</f>
        <v>36800</v>
      </c>
      <c r="N94" s="35">
        <v>1800</v>
      </c>
      <c r="O94" s="35"/>
      <c r="P94" s="35"/>
      <c r="Q94" s="35"/>
    </row>
    <row r="95" spans="1:17" ht="24.75" customHeight="1">
      <c r="A95" s="35" t="s">
        <v>1466</v>
      </c>
      <c r="B95" s="35">
        <v>2120501</v>
      </c>
      <c r="C95" s="35" t="s">
        <v>1385</v>
      </c>
      <c r="D95" s="35">
        <f>'部门经济（附13-1）'!E95+'部门经济（附13-1）'!M95+'部门经济（附13-3）'!M95+'部门经济（附13-4）'!K95+'部门经济（附13-5）'!L95+'部门经济（附13-7）'!G95</f>
        <v>2546800</v>
      </c>
      <c r="E95" s="35">
        <f t="shared" si="1"/>
        <v>0</v>
      </c>
      <c r="F95" s="35"/>
      <c r="G95" s="35"/>
      <c r="H95" s="35"/>
      <c r="I95" s="35"/>
      <c r="J95" s="35"/>
      <c r="K95" s="35"/>
      <c r="L95" s="35"/>
      <c r="M95" s="36">
        <f>N95+O95+P95+Q95+'部门经济（ 附13-2）'!D95+'部门经济（ 附13-2）'!E95+'部门经济（ 附13-2）'!F95+'部门经济（ 附13-2）'!G95+'部门经济（ 附13-2）'!H95+'部门经济（ 附13-2）'!I95+'部门经济（ 附13-2）'!J95+'部门经济（ 附13-2）'!K95+'部门经济（ 附13-2）'!L95+'部门经济（ 附13-2）'!M95+'部门经济（ 附13-2）'!N95+'部门经济（ 附13-2）'!O95+'部门经济（ 附13-2）'!P95+'部门经济（附13-3）'!D95+'部门经济（附13-3）'!E95+'部门经济（附13-3）'!F95+'部门经济（附13-3）'!G95+'部门经济（附13-3）'!H95+'部门经济（附13-3）'!I95+'部门经济（附13-3）'!J95+'部门经济（附13-3）'!K95+'部门经济（附13-3）'!L95</f>
        <v>2444300</v>
      </c>
      <c r="N95" s="36">
        <v>27500</v>
      </c>
      <c r="O95" s="35"/>
      <c r="P95" s="35"/>
      <c r="Q95" s="35"/>
    </row>
    <row r="96" spans="1:17" ht="24.75" customHeight="1">
      <c r="A96" s="37" t="s">
        <v>1467</v>
      </c>
      <c r="B96" s="37">
        <v>2010450</v>
      </c>
      <c r="C96" s="35" t="s">
        <v>1385</v>
      </c>
      <c r="D96" s="35">
        <f>'部门经济（附13-1）'!E96+'部门经济（附13-1）'!M96+'部门经济（附13-3）'!M96+'部门经济（附13-4）'!K96+'部门经济（附13-5）'!L96+'部门经济（附13-7）'!G96</f>
        <v>613800</v>
      </c>
      <c r="E96" s="35">
        <f t="shared" si="1"/>
        <v>507100</v>
      </c>
      <c r="F96" s="35">
        <v>260000</v>
      </c>
      <c r="G96" s="35">
        <v>227100</v>
      </c>
      <c r="H96" s="35">
        <v>20000</v>
      </c>
      <c r="I96" s="35"/>
      <c r="J96" s="35"/>
      <c r="K96" s="35"/>
      <c r="L96" s="35"/>
      <c r="M96" s="36">
        <f>N96+O96+P96+Q96+'部门经济（ 附13-2）'!D96+'部门经济（ 附13-2）'!E96+'部门经济（ 附13-2）'!F96+'部门经济（ 附13-2）'!G96+'部门经济（ 附13-2）'!H96+'部门经济（ 附13-2）'!I96+'部门经济（ 附13-2）'!J96+'部门经济（ 附13-2）'!K96+'部门经济（ 附13-2）'!L96+'部门经济（ 附13-2）'!M96+'部门经济（ 附13-2）'!N96+'部门经济（ 附13-2）'!O96+'部门经济（ 附13-2）'!P96+'部门经济（附13-3）'!D96+'部门经济（附13-3）'!E96+'部门经济（附13-3）'!F96+'部门经济（附13-3）'!G96+'部门经济（附13-3）'!H96+'部门经济（附13-3）'!I96+'部门经济（附13-3）'!J96+'部门经济（附13-3）'!K96+'部门经济（附13-3）'!L96</f>
        <v>100700</v>
      </c>
      <c r="N96" s="36">
        <v>17000</v>
      </c>
      <c r="O96" s="36">
        <v>10000</v>
      </c>
      <c r="P96" s="35"/>
      <c r="Q96" s="35"/>
    </row>
    <row r="97" spans="1:17" ht="24.75" customHeight="1">
      <c r="A97" s="37" t="s">
        <v>1468</v>
      </c>
      <c r="B97" s="37">
        <v>2120104</v>
      </c>
      <c r="C97" s="35" t="s">
        <v>1385</v>
      </c>
      <c r="D97" s="35">
        <f>'部门经济（附13-1）'!E97+'部门经济（附13-1）'!M97+'部门经济（附13-3）'!M97+'部门经济（附13-4）'!K97+'部门经济（附13-5）'!L97+'部门经济（附13-7）'!G97</f>
        <v>1000000</v>
      </c>
      <c r="E97" s="35">
        <f t="shared" si="1"/>
        <v>600000</v>
      </c>
      <c r="F97" s="35"/>
      <c r="G97" s="35"/>
      <c r="H97" s="35"/>
      <c r="I97" s="35"/>
      <c r="J97" s="35"/>
      <c r="K97" s="35"/>
      <c r="L97" s="35">
        <v>600000</v>
      </c>
      <c r="M97" s="36">
        <f>N97+O97+P97+Q97+'部门经济（ 附13-2）'!D97+'部门经济（ 附13-2）'!E97+'部门经济（ 附13-2）'!F97+'部门经济（ 附13-2）'!G97+'部门经济（ 附13-2）'!H97+'部门经济（ 附13-2）'!I97+'部门经济（ 附13-2）'!J97+'部门经济（ 附13-2）'!K97+'部门经济（ 附13-2）'!L97+'部门经济（ 附13-2）'!M97+'部门经济（ 附13-2）'!N97+'部门经济（ 附13-2）'!O97+'部门经济（ 附13-2）'!P97+'部门经济（附13-3）'!D97+'部门经济（附13-3）'!E97+'部门经济（附13-3）'!F97+'部门经济（附13-3）'!G97+'部门经济（附13-3）'!H97+'部门经济（附13-3）'!I97+'部门经济（附13-3）'!J97+'部门经济（附13-3）'!K97+'部门经济（附13-3）'!L97</f>
        <v>400000</v>
      </c>
      <c r="N97" s="36">
        <v>60000</v>
      </c>
      <c r="O97" s="36">
        <v>20000</v>
      </c>
      <c r="P97" s="35"/>
      <c r="Q97" s="35"/>
    </row>
    <row r="98" spans="1:17" ht="24.75" customHeight="1">
      <c r="A98" s="37" t="s">
        <v>1469</v>
      </c>
      <c r="B98" s="37">
        <v>2210399</v>
      </c>
      <c r="C98" s="35" t="s">
        <v>1385</v>
      </c>
      <c r="D98" s="35">
        <f>'部门经济（附13-1）'!E98+'部门经济（附13-1）'!M98+'部门经济（附13-3）'!M98+'部门经济（附13-4）'!K98+'部门经济（附13-5）'!L98+'部门经济（附13-7）'!G98</f>
        <v>143500</v>
      </c>
      <c r="E98" s="35">
        <f t="shared" si="1"/>
        <v>72700</v>
      </c>
      <c r="F98" s="35">
        <v>34344</v>
      </c>
      <c r="G98" s="35">
        <v>35494</v>
      </c>
      <c r="H98" s="35">
        <v>2862</v>
      </c>
      <c r="I98" s="35"/>
      <c r="J98" s="35"/>
      <c r="K98" s="35"/>
      <c r="L98" s="35"/>
      <c r="M98" s="36">
        <f>N98+O98+P98+Q98+'部门经济（ 附13-2）'!D98+'部门经济（ 附13-2）'!E98+'部门经济（ 附13-2）'!F98+'部门经济（ 附13-2）'!G98+'部门经济（ 附13-2）'!H98+'部门经济（ 附13-2）'!I98+'部门经济（ 附13-2）'!J98+'部门经济（ 附13-2）'!K98+'部门经济（ 附13-2）'!L98+'部门经济（ 附13-2）'!M98+'部门经济（ 附13-2）'!N98+'部门经济（ 附13-2）'!O98+'部门经济（ 附13-2）'!P98+'部门经济（附13-3）'!D98+'部门经济（附13-3）'!E98+'部门经济（附13-3）'!F98+'部门经济（附13-3）'!G98+'部门经济（附13-3）'!H98+'部门经济（附13-3）'!I98+'部门经济（附13-3）'!J98+'部门经济（附13-3）'!K98+'部门经济（附13-3）'!L98</f>
        <v>70800</v>
      </c>
      <c r="N98" s="35">
        <v>24000</v>
      </c>
      <c r="O98" s="35"/>
      <c r="P98" s="35"/>
      <c r="Q98" s="35"/>
    </row>
    <row r="99" spans="1:17" ht="24.75" customHeight="1">
      <c r="A99" s="37" t="s">
        <v>1470</v>
      </c>
      <c r="B99" s="37">
        <v>2010301</v>
      </c>
      <c r="C99" s="35" t="s">
        <v>1385</v>
      </c>
      <c r="D99" s="35">
        <f>'部门经济（附13-1）'!E99+'部门经济（附13-1）'!M99+'部门经济（附13-3）'!M99+'部门经济（附13-4）'!K99+'部门经济（附13-5）'!L99+'部门经济（附13-7）'!G99</f>
        <v>575600</v>
      </c>
      <c r="E99" s="35">
        <f t="shared" si="1"/>
        <v>155600</v>
      </c>
      <c r="F99" s="35">
        <v>96672</v>
      </c>
      <c r="G99" s="35">
        <v>38932</v>
      </c>
      <c r="H99" s="35">
        <v>4156</v>
      </c>
      <c r="I99" s="35"/>
      <c r="J99" s="35">
        <v>15120</v>
      </c>
      <c r="K99" s="35"/>
      <c r="L99" s="35">
        <v>720</v>
      </c>
      <c r="M99" s="36">
        <f>N99+O99+P99+Q99+'部门经济（ 附13-2）'!D99+'部门经济（ 附13-2）'!E99+'部门经济（ 附13-2）'!F99+'部门经济（ 附13-2）'!G99+'部门经济（ 附13-2）'!H99+'部门经济（ 附13-2）'!I99+'部门经济（ 附13-2）'!J99+'部门经济（ 附13-2）'!K99+'部门经济（ 附13-2）'!L99+'部门经济（ 附13-2）'!M99+'部门经济（ 附13-2）'!N99+'部门经济（ 附13-2）'!O99+'部门经济（ 附13-2）'!P99+'部门经济（附13-3）'!D99+'部门经济（附13-3）'!E99+'部门经济（附13-3）'!F99+'部门经济（附13-3）'!G99+'部门经济（附13-3）'!H99+'部门经济（附13-3）'!I99+'部门经济（附13-3）'!J99+'部门经济（附13-3）'!K99+'部门经济（附13-3）'!L99</f>
        <v>420000</v>
      </c>
      <c r="N99" s="36">
        <v>18919</v>
      </c>
      <c r="O99" s="36">
        <v>17890</v>
      </c>
      <c r="P99" s="35"/>
      <c r="Q99" s="35"/>
    </row>
    <row r="100" spans="1:17" ht="24.75" customHeight="1">
      <c r="A100" s="36" t="s">
        <v>1471</v>
      </c>
      <c r="B100" s="36">
        <v>2130104</v>
      </c>
      <c r="C100" s="35" t="s">
        <v>1385</v>
      </c>
      <c r="D100" s="35">
        <f>'部门经济（附13-1）'!E100+'部门经济（附13-1）'!M100+'部门经济（附13-3）'!M100+'部门经济（附13-4）'!K100+'部门经济（附13-5）'!L100+'部门经济（附13-7）'!G100</f>
        <v>7324960</v>
      </c>
      <c r="E100" s="35">
        <f t="shared" si="1"/>
        <v>4926565</v>
      </c>
      <c r="F100" s="35">
        <v>3030165</v>
      </c>
      <c r="G100" s="35">
        <v>647681</v>
      </c>
      <c r="H100" s="35">
        <v>198320</v>
      </c>
      <c r="I100" s="35"/>
      <c r="J100" s="35">
        <v>972399</v>
      </c>
      <c r="K100" s="35"/>
      <c r="L100" s="35">
        <v>78000</v>
      </c>
      <c r="M100" s="36">
        <f>N100+O100+P100+Q100+'部门经济（ 附13-2）'!D100+'部门经济（ 附13-2）'!E100+'部门经济（ 附13-2）'!F100+'部门经济（ 附13-2）'!G100+'部门经济（ 附13-2）'!H100+'部门经济（ 附13-2）'!I100+'部门经济（ 附13-2）'!J100+'部门经济（ 附13-2）'!K100+'部门经济（ 附13-2）'!L100+'部门经济（ 附13-2）'!M100+'部门经济（ 附13-2）'!N100+'部门经济（ 附13-2）'!O100+'部门经济（ 附13-2）'!P100+'部门经济（附13-3）'!D100+'部门经济（附13-3）'!E100+'部门经济（附13-3）'!F100+'部门经济（附13-3）'!G100+'部门经济（附13-3）'!H100+'部门经济（附13-3）'!I100+'部门经济（附13-3）'!J100+'部门经济（附13-3）'!K100+'部门经济（附13-3）'!L100</f>
        <v>509360</v>
      </c>
      <c r="N100" s="36">
        <v>98680</v>
      </c>
      <c r="O100" s="36">
        <v>80342</v>
      </c>
      <c r="P100" s="36"/>
      <c r="Q100" s="36"/>
    </row>
    <row r="101" spans="1:17" ht="24.75" customHeight="1">
      <c r="A101" s="35" t="s">
        <v>1472</v>
      </c>
      <c r="B101" s="35">
        <v>2130204</v>
      </c>
      <c r="C101" s="35" t="s">
        <v>1385</v>
      </c>
      <c r="D101" s="35">
        <f>'部门经济（附13-1）'!E101+'部门经济（附13-1）'!M101+'部门经济（附13-3）'!M101+'部门经济（附13-4）'!K101+'部门经济（附13-5）'!L101+'部门经济（附13-7）'!G101</f>
        <v>5378952</v>
      </c>
      <c r="E101" s="35">
        <f t="shared" si="1"/>
        <v>3851327</v>
      </c>
      <c r="F101" s="35">
        <v>2007492</v>
      </c>
      <c r="G101" s="35">
        <v>1695344</v>
      </c>
      <c r="H101" s="35">
        <v>148491</v>
      </c>
      <c r="I101" s="35"/>
      <c r="J101" s="35"/>
      <c r="K101" s="35"/>
      <c r="L101" s="35"/>
      <c r="M101" s="36">
        <f>N101+O101+P101+Q101+'部门经济（ 附13-2）'!D101+'部门经济（ 附13-2）'!E101+'部门经济（ 附13-2）'!F101+'部门经济（ 附13-2）'!G101+'部门经济（ 附13-2）'!H101+'部门经济（ 附13-2）'!I101+'部门经济（ 附13-2）'!J101+'部门经济（ 附13-2）'!K101+'部门经济（ 附13-2）'!L101+'部门经济（ 附13-2）'!M101+'部门经济（ 附13-2）'!N101+'部门经济（ 附13-2）'!O101+'部门经济（ 附13-2）'!P101+'部门经济（附13-3）'!D101+'部门经济（附13-3）'!E101+'部门经济（附13-3）'!F101+'部门经济（附13-3）'!G101+'部门经济（附13-3）'!H101+'部门经济（附13-3）'!I101+'部门经济（附13-3）'!J101+'部门经济（附13-3）'!K101+'部门经济（附13-3）'!L101</f>
        <v>546900</v>
      </c>
      <c r="N101" s="36">
        <v>70000</v>
      </c>
      <c r="O101" s="36">
        <v>50000</v>
      </c>
      <c r="P101" s="35"/>
      <c r="Q101" s="35"/>
    </row>
    <row r="102" spans="1:17" s="99" customFormat="1" ht="24.75" customHeight="1">
      <c r="A102" s="101" t="s">
        <v>1472</v>
      </c>
      <c r="B102" s="101">
        <v>2130299</v>
      </c>
      <c r="C102" s="35" t="s">
        <v>1385</v>
      </c>
      <c r="D102" s="35">
        <f>'部门经济（附13-1）'!E102+'部门经济（附13-1）'!M102+'部门经济（附13-3）'!M102+'部门经济（附13-4）'!K102+'部门经济（附13-5）'!L102+'部门经济（附13-7）'!G102</f>
        <v>3963600</v>
      </c>
      <c r="E102" s="35">
        <f t="shared" si="1"/>
        <v>0</v>
      </c>
      <c r="F102" s="101"/>
      <c r="G102" s="101"/>
      <c r="H102" s="101"/>
      <c r="I102" s="101"/>
      <c r="J102" s="101"/>
      <c r="K102" s="101"/>
      <c r="L102" s="101"/>
      <c r="M102" s="36">
        <f>N102+O102+P102+Q102+'部门经济（ 附13-2）'!D102+'部门经济（ 附13-2）'!E102+'部门经济（ 附13-2）'!F102+'部门经济（ 附13-2）'!G102+'部门经济（ 附13-2）'!H102+'部门经济（ 附13-2）'!I102+'部门经济（ 附13-2）'!J102+'部门经济（ 附13-2）'!K102+'部门经济（ 附13-2）'!L102+'部门经济（ 附13-2）'!M102+'部门经济（ 附13-2）'!N102+'部门经济（ 附13-2）'!O102+'部门经济（ 附13-2）'!P102+'部门经济（附13-3）'!D102+'部门经济（附13-3）'!E102+'部门经济（附13-3）'!F102+'部门经济（附13-3）'!G102+'部门经济（附13-3）'!H102+'部门经济（附13-3）'!I102+'部门经济（附13-3）'!J102+'部门经济（附13-3）'!K102+'部门经济（附13-3）'!L102</f>
        <v>0</v>
      </c>
      <c r="N102" s="101"/>
      <c r="O102" s="101"/>
      <c r="P102" s="101"/>
      <c r="Q102" s="101"/>
    </row>
    <row r="103" spans="1:17" ht="24.75" customHeight="1">
      <c r="A103" s="35" t="s">
        <v>1473</v>
      </c>
      <c r="B103" s="35">
        <v>2130302</v>
      </c>
      <c r="C103" s="35" t="s">
        <v>1385</v>
      </c>
      <c r="D103" s="35">
        <f>'部门经济（附13-1）'!E103+'部门经济（附13-1）'!M103+'部门经济（附13-3）'!M103+'部门经济（附13-4）'!K103+'部门经济（附13-5）'!L103+'部门经济（附13-7）'!G103</f>
        <v>8327000</v>
      </c>
      <c r="E103" s="35">
        <f t="shared" si="1"/>
        <v>4496872</v>
      </c>
      <c r="F103" s="35">
        <v>2273460</v>
      </c>
      <c r="G103" s="35">
        <v>1197005</v>
      </c>
      <c r="H103" s="35">
        <v>193531</v>
      </c>
      <c r="I103" s="35"/>
      <c r="J103" s="35">
        <v>631188</v>
      </c>
      <c r="K103" s="35"/>
      <c r="L103" s="35">
        <v>201688</v>
      </c>
      <c r="M103" s="36">
        <f>N103+O103+P103+Q103+'部门经济（ 附13-2）'!D103+'部门经济（ 附13-2）'!E103+'部门经济（ 附13-2）'!F103+'部门经济（ 附13-2）'!G103+'部门经济（ 附13-2）'!H103+'部门经济（ 附13-2）'!I103+'部门经济（ 附13-2）'!J103+'部门经济（ 附13-2）'!K103+'部门经济（ 附13-2）'!L103+'部门经济（ 附13-2）'!M103+'部门经济（ 附13-2）'!N103+'部门经济（ 附13-2）'!O103+'部门经济（ 附13-2）'!P103+'部门经济（附13-3）'!D103+'部门经济（附13-3）'!E103+'部门经济（附13-3）'!F103+'部门经济（附13-3）'!G103+'部门经济（附13-3）'!H103+'部门经济（附13-3）'!I103+'部门经济（附13-3）'!J103+'部门经济（附13-3）'!K103+'部门经济（附13-3）'!L103</f>
        <v>446000</v>
      </c>
      <c r="N103" s="36">
        <v>20000</v>
      </c>
      <c r="O103" s="36">
        <v>26000</v>
      </c>
      <c r="P103" s="35"/>
      <c r="Q103" s="35"/>
    </row>
    <row r="104" spans="1:17" ht="24.75" customHeight="1">
      <c r="A104" s="35" t="s">
        <v>1474</v>
      </c>
      <c r="B104" s="35">
        <v>2130104</v>
      </c>
      <c r="C104" s="35" t="s">
        <v>1385</v>
      </c>
      <c r="D104" s="35">
        <f>'部门经济（附13-1）'!E104+'部门经济（附13-1）'!M104+'部门经济（附13-3）'!M104+'部门经济（附13-4）'!K104+'部门经济（附13-5）'!L104+'部门经济（附13-7）'!G104</f>
        <v>3164700</v>
      </c>
      <c r="E104" s="35">
        <f t="shared" si="1"/>
        <v>2801140</v>
      </c>
      <c r="F104" s="35">
        <v>1485456</v>
      </c>
      <c r="G104" s="35">
        <v>344508</v>
      </c>
      <c r="H104" s="35">
        <v>123788</v>
      </c>
      <c r="I104" s="35"/>
      <c r="J104" s="35">
        <v>764988</v>
      </c>
      <c r="K104" s="35"/>
      <c r="L104" s="35">
        <v>82400</v>
      </c>
      <c r="M104" s="36">
        <f>N104+O104+P104+Q104+'部门经济（ 附13-2）'!D104+'部门经济（ 附13-2）'!E104+'部门经济（ 附13-2）'!F104+'部门经济（ 附13-2）'!G104+'部门经济（ 附13-2）'!H104+'部门经济（ 附13-2）'!I104+'部门经济（ 附13-2）'!J104+'部门经济（ 附13-2）'!K104+'部门经济（ 附13-2）'!L104+'部门经济（ 附13-2）'!M104+'部门经济（ 附13-2）'!N104+'部门经济（ 附13-2）'!O104+'部门经济（ 附13-2）'!P104+'部门经济（附13-3）'!D104+'部门经济（附13-3）'!E104+'部门经济（附13-3）'!F104+'部门经济（附13-3）'!G104+'部门经济（附13-3）'!H104+'部门经济（附13-3）'!I104+'部门经济（附13-3）'!J104+'部门经济（附13-3）'!K104+'部门经济（附13-3）'!L104</f>
        <v>315800</v>
      </c>
      <c r="N104" s="36">
        <v>29096.49</v>
      </c>
      <c r="O104" s="36">
        <v>4641</v>
      </c>
      <c r="P104" s="35"/>
      <c r="Q104" s="35"/>
    </row>
    <row r="105" spans="1:17" ht="24.75" customHeight="1">
      <c r="A105" s="35" t="s">
        <v>1474</v>
      </c>
      <c r="B105" s="35">
        <v>2130199</v>
      </c>
      <c r="C105" s="35" t="s">
        <v>1385</v>
      </c>
      <c r="D105" s="35">
        <f>'部门经济（附13-1）'!E105+'部门经济（附13-1）'!M105+'部门经济（附13-3）'!M105+'部门经济（附13-4）'!K105+'部门经济（附13-5）'!L105+'部门经济（附13-7）'!G105</f>
        <v>300000</v>
      </c>
      <c r="E105" s="35">
        <f t="shared" si="1"/>
        <v>0</v>
      </c>
      <c r="F105" s="35"/>
      <c r="G105" s="35"/>
      <c r="H105" s="35"/>
      <c r="I105" s="35"/>
      <c r="J105" s="35"/>
      <c r="K105" s="35"/>
      <c r="L105" s="35"/>
      <c r="M105" s="36">
        <f>N105+O105+P105+Q105+'部门经济（ 附13-2）'!D105+'部门经济（ 附13-2）'!E105+'部门经济（ 附13-2）'!F105+'部门经济（ 附13-2）'!G105+'部门经济（ 附13-2）'!H105+'部门经济（ 附13-2）'!I105+'部门经济（ 附13-2）'!J105+'部门经济（ 附13-2）'!K105+'部门经济（ 附13-2）'!L105+'部门经济（ 附13-2）'!M105+'部门经济（ 附13-2）'!N105+'部门经济（ 附13-2）'!O105+'部门经济（ 附13-2）'!P105+'部门经济（附13-3）'!D105+'部门经济（附13-3）'!E105+'部门经济（附13-3）'!F105+'部门经济（附13-3）'!G105+'部门经济（附13-3）'!H105+'部门经济（附13-3）'!I105+'部门经济（附13-3）'!J105+'部门经济（附13-3）'!K105+'部门经济（附13-3）'!L105</f>
        <v>0</v>
      </c>
      <c r="N105" s="35"/>
      <c r="O105" s="35"/>
      <c r="P105" s="35"/>
      <c r="Q105" s="35"/>
    </row>
    <row r="106" spans="1:17" ht="24.75" customHeight="1">
      <c r="A106" s="35" t="s">
        <v>1475</v>
      </c>
      <c r="B106" s="35">
        <v>2130501</v>
      </c>
      <c r="C106" s="35" t="s">
        <v>1385</v>
      </c>
      <c r="D106" s="35">
        <f>'部门经济（附13-1）'!E106+'部门经济（附13-1）'!M106+'部门经济（附13-3）'!M106+'部门经济（附13-4）'!K106+'部门经济（附13-5）'!L106+'部门经济（附13-7）'!G106</f>
        <v>3094900</v>
      </c>
      <c r="E106" s="35">
        <f t="shared" si="1"/>
        <v>1665884</v>
      </c>
      <c r="F106" s="35">
        <v>786456</v>
      </c>
      <c r="G106" s="35">
        <v>409152</v>
      </c>
      <c r="H106" s="35">
        <v>52638</v>
      </c>
      <c r="I106" s="35"/>
      <c r="J106" s="35">
        <v>14904</v>
      </c>
      <c r="K106" s="35"/>
      <c r="L106" s="35">
        <v>402734</v>
      </c>
      <c r="M106" s="36">
        <f>N106+O106+P106+Q106+'部门经济（ 附13-2）'!D106+'部门经济（ 附13-2）'!E106+'部门经济（ 附13-2）'!F106+'部门经济（ 附13-2）'!G106+'部门经济（ 附13-2）'!H106+'部门经济（ 附13-2）'!I106+'部门经济（ 附13-2）'!J106+'部门经济（ 附13-2）'!K106+'部门经济（ 附13-2）'!L106+'部门经济（ 附13-2）'!M106+'部门经济（ 附13-2）'!N106+'部门经济（ 附13-2）'!O106+'部门经济（ 附13-2）'!P106+'部门经济（附13-3）'!D106+'部门经济（附13-3）'!E106+'部门经济（附13-3）'!F106+'部门经济（附13-3）'!G106+'部门经济（附13-3）'!H106+'部门经济（附13-3）'!I106+'部门经济（附13-3）'!J106+'部门经济（附13-3）'!K106+'部门经济（附13-3）'!L106</f>
        <v>911970</v>
      </c>
      <c r="N106" s="36">
        <v>140870</v>
      </c>
      <c r="O106" s="36">
        <v>202000</v>
      </c>
      <c r="P106" s="35"/>
      <c r="Q106" s="35"/>
    </row>
    <row r="107" spans="1:17" s="99" customFormat="1" ht="24.75" customHeight="1">
      <c r="A107" s="35" t="s">
        <v>1476</v>
      </c>
      <c r="B107" s="35">
        <v>2130101</v>
      </c>
      <c r="C107" s="35" t="s">
        <v>1385</v>
      </c>
      <c r="D107" s="35">
        <f>'部门经济（附13-1）'!E107+'部门经济（附13-1）'!M107+'部门经济（附13-3）'!M107+'部门经济（附13-4）'!K107+'部门经济（附13-5）'!L107+'部门经济（附13-7）'!G107</f>
        <v>2628300</v>
      </c>
      <c r="E107" s="35">
        <f t="shared" si="1"/>
        <v>1837360</v>
      </c>
      <c r="F107" s="35">
        <v>920176</v>
      </c>
      <c r="G107" s="35">
        <v>179100</v>
      </c>
      <c r="H107" s="35">
        <v>77118</v>
      </c>
      <c r="I107" s="35"/>
      <c r="J107" s="35">
        <v>660966</v>
      </c>
      <c r="K107" s="35"/>
      <c r="L107" s="35"/>
      <c r="M107" s="36">
        <f>N107+O107+P107+Q107+'部门经济（ 附13-2）'!D107+'部门经济（ 附13-2）'!E107+'部门经济（ 附13-2）'!F107+'部门经济（ 附13-2）'!G107+'部门经济（ 附13-2）'!H107+'部门经济（ 附13-2）'!I107+'部门经济（ 附13-2）'!J107+'部门经济（ 附13-2）'!K107+'部门经济（ 附13-2）'!L107+'部门经济（ 附13-2）'!M107+'部门经济（ 附13-2）'!N107+'部门经济（ 附13-2）'!O107+'部门经济（ 附13-2）'!P107+'部门经济（附13-3）'!D107+'部门经济（附13-3）'!E107+'部门经济（附13-3）'!F107+'部门经济（附13-3）'!G107+'部门经济（附13-3）'!H107+'部门经济（附13-3）'!I107+'部门经济（附13-3）'!J107+'部门经济（附13-3）'!K107+'部门经济（附13-3）'!L107</f>
        <v>363996</v>
      </c>
      <c r="N107" s="103">
        <v>81296</v>
      </c>
      <c r="O107" s="103">
        <v>10000</v>
      </c>
      <c r="P107" s="101"/>
      <c r="Q107" s="101"/>
    </row>
    <row r="108" spans="1:17" s="99" customFormat="1" ht="24.75" customHeight="1">
      <c r="A108" s="35" t="s">
        <v>1476</v>
      </c>
      <c r="B108" s="35">
        <v>2130104</v>
      </c>
      <c r="C108" s="35" t="s">
        <v>1385</v>
      </c>
      <c r="D108" s="35">
        <f>'部门经济（附13-1）'!E108+'部门经济（附13-1）'!M108+'部门经济（附13-3）'!M108+'部门经济（附13-4）'!K108+'部门经济（附13-5）'!L108+'部门经济（附13-7）'!G108</f>
        <v>58900</v>
      </c>
      <c r="E108" s="35">
        <f t="shared" si="1"/>
        <v>0</v>
      </c>
      <c r="F108" s="101"/>
      <c r="G108" s="101"/>
      <c r="H108" s="101"/>
      <c r="I108" s="101"/>
      <c r="J108" s="101"/>
      <c r="K108" s="101"/>
      <c r="L108" s="101"/>
      <c r="M108" s="36">
        <f>N108+O108+P108+Q108+'部门经济（ 附13-2）'!D108+'部门经济（ 附13-2）'!E108+'部门经济（ 附13-2）'!F108+'部门经济（ 附13-2）'!G108+'部门经济（ 附13-2）'!H108+'部门经济（ 附13-2）'!I108+'部门经济（ 附13-2）'!J108+'部门经济（ 附13-2）'!K108+'部门经济（ 附13-2）'!L108+'部门经济（ 附13-2）'!M108+'部门经济（ 附13-2）'!N108+'部门经济（ 附13-2）'!O108+'部门经济（ 附13-2）'!P108+'部门经济（附13-3）'!D108+'部门经济（附13-3）'!E108+'部门经济（附13-3）'!F108+'部门经济（附13-3）'!G108+'部门经济（附13-3）'!H108+'部门经济（附13-3）'!I108+'部门经济（附13-3）'!J108+'部门经济（附13-3）'!K108+'部门经济（附13-3）'!L108</f>
        <v>0</v>
      </c>
      <c r="N108" s="101"/>
      <c r="O108" s="101"/>
      <c r="P108" s="101"/>
      <c r="Q108" s="101"/>
    </row>
    <row r="109" spans="1:17" ht="24.75" customHeight="1">
      <c r="A109" s="35" t="s">
        <v>1477</v>
      </c>
      <c r="B109" s="35">
        <v>2130104</v>
      </c>
      <c r="C109" s="35" t="s">
        <v>1385</v>
      </c>
      <c r="D109" s="35">
        <f>'部门经济（附13-1）'!E109+'部门经济（附13-1）'!M109+'部门经济（附13-3）'!M109+'部门经济（附13-4）'!K109+'部门经济（附13-5）'!L109+'部门经济（附13-7）'!G109</f>
        <v>2446400</v>
      </c>
      <c r="E109" s="35">
        <f t="shared" si="1"/>
        <v>1717555</v>
      </c>
      <c r="F109" s="35">
        <v>850212</v>
      </c>
      <c r="G109" s="35">
        <v>330463</v>
      </c>
      <c r="H109" s="35"/>
      <c r="I109" s="35"/>
      <c r="J109" s="35">
        <v>474480</v>
      </c>
      <c r="K109" s="35"/>
      <c r="L109" s="35">
        <v>62400</v>
      </c>
      <c r="M109" s="36">
        <f>N109+O109+P109+Q109+'部门经济（ 附13-2）'!D109+'部门经济（ 附13-2）'!E109+'部门经济（ 附13-2）'!F109+'部门经济（ 附13-2）'!G109+'部门经济（ 附13-2）'!H109+'部门经济（ 附13-2）'!I109+'部门经济（ 附13-2）'!J109+'部门经济（ 附13-2）'!K109+'部门经济（ 附13-2）'!L109+'部门经济（ 附13-2）'!M109+'部门经济（ 附13-2）'!N109+'部门经济（ 附13-2）'!O109+'部门经济（ 附13-2）'!P109+'部门经济（附13-3）'!D109+'部门经济（附13-3）'!E109+'部门经济（附13-3）'!F109+'部门经济（附13-3）'!G109+'部门经济（附13-3）'!H109+'部门经济（附13-3）'!I109+'部门经济（附13-3）'!J109+'部门经济（附13-3）'!K109+'部门经济（附13-3）'!L109</f>
        <v>284123</v>
      </c>
      <c r="N109" s="36">
        <v>50000</v>
      </c>
      <c r="O109" s="36">
        <v>20000</v>
      </c>
      <c r="P109" s="36">
        <v>30000</v>
      </c>
      <c r="Q109" s="35"/>
    </row>
    <row r="110" spans="1:17" ht="24.75" customHeight="1">
      <c r="A110" s="15" t="s">
        <v>1478</v>
      </c>
      <c r="B110" s="35">
        <v>2130104</v>
      </c>
      <c r="C110" s="35" t="s">
        <v>1385</v>
      </c>
      <c r="D110" s="35">
        <f>'部门经济（附13-1）'!E110+'部门经济（附13-1）'!M110+'部门经济（附13-3）'!M110+'部门经济（附13-4）'!K110+'部门经济（附13-5）'!L110+'部门经济（附13-7）'!G110</f>
        <v>106800</v>
      </c>
      <c r="E110" s="35">
        <f t="shared" si="1"/>
        <v>46800</v>
      </c>
      <c r="F110" s="35"/>
      <c r="G110" s="35"/>
      <c r="H110" s="35"/>
      <c r="I110" s="35"/>
      <c r="J110" s="35"/>
      <c r="K110" s="35"/>
      <c r="L110" s="35">
        <v>46800</v>
      </c>
      <c r="M110" s="36">
        <f>N110+O110+P110+Q110+'部门经济（ 附13-2）'!D110+'部门经济（ 附13-2）'!E110+'部门经济（ 附13-2）'!F110+'部门经济（ 附13-2）'!G110+'部门经济（ 附13-2）'!H110+'部门经济（ 附13-2）'!I110+'部门经济（ 附13-2）'!J110+'部门经济（ 附13-2）'!K110+'部门经济（ 附13-2）'!L110+'部门经济（ 附13-2）'!M110+'部门经济（ 附13-2）'!N110+'部门经济（ 附13-2）'!O110+'部门经济（ 附13-2）'!P110+'部门经济（附13-3）'!D110+'部门经济（附13-3）'!E110+'部门经济（附13-3）'!F110+'部门经济（附13-3）'!G110+'部门经济（附13-3）'!H110+'部门经济（附13-3）'!I110+'部门经济（附13-3）'!J110+'部门经济（附13-3）'!K110+'部门经济（附13-3）'!L110</f>
        <v>60000</v>
      </c>
      <c r="N110" s="36">
        <v>8000</v>
      </c>
      <c r="O110" s="36">
        <v>16000</v>
      </c>
      <c r="P110" s="35"/>
      <c r="Q110" s="35"/>
    </row>
    <row r="111" spans="1:17" ht="24.75" customHeight="1">
      <c r="A111" s="35" t="s">
        <v>1479</v>
      </c>
      <c r="B111" s="37">
        <v>2010301</v>
      </c>
      <c r="C111" s="35" t="s">
        <v>1385</v>
      </c>
      <c r="D111" s="35">
        <f>'部门经济（附13-1）'!E111+'部门经济（附13-1）'!M111+'部门经济（附13-3）'!M111+'部门经济（附13-4）'!K111+'部门经济（附13-5）'!L111+'部门经济（附13-7）'!G111</f>
        <v>478100</v>
      </c>
      <c r="E111" s="35">
        <f t="shared" si="1"/>
        <v>399968</v>
      </c>
      <c r="F111" s="35">
        <v>232950</v>
      </c>
      <c r="G111" s="35">
        <v>39600</v>
      </c>
      <c r="H111" s="35">
        <v>14678</v>
      </c>
      <c r="I111" s="35"/>
      <c r="J111" s="35">
        <v>97140</v>
      </c>
      <c r="K111" s="35"/>
      <c r="L111" s="35">
        <v>15600</v>
      </c>
      <c r="M111" s="36">
        <f>N111+O111+P111+Q111+'部门经济（ 附13-2）'!D111+'部门经济（ 附13-2）'!E111+'部门经济（ 附13-2）'!F111+'部门经济（ 附13-2）'!G111+'部门经济（ 附13-2）'!H111+'部门经济（ 附13-2）'!I111+'部门经济（ 附13-2）'!J111+'部门经济（ 附13-2）'!K111+'部门经济（ 附13-2）'!L111+'部门经济（ 附13-2）'!M111+'部门经济（ 附13-2）'!N111+'部门经济（ 附13-2）'!O111+'部门经济（ 附13-2）'!P111+'部门经济（附13-3）'!D111+'部门经济（附13-3）'!E111+'部门经济（附13-3）'!F111+'部门经济（附13-3）'!G111+'部门经济（附13-3）'!H111+'部门经济（附13-3）'!I111+'部门经济（附13-3）'!J111+'部门经济（附13-3）'!K111+'部门经济（附13-3）'!L111</f>
        <v>74580</v>
      </c>
      <c r="N111" s="36">
        <v>24000</v>
      </c>
      <c r="O111" s="35"/>
      <c r="P111" s="35"/>
      <c r="Q111" s="35"/>
    </row>
    <row r="112" spans="1:17" ht="24.75" customHeight="1">
      <c r="A112" s="37" t="s">
        <v>1480</v>
      </c>
      <c r="B112" s="37">
        <v>2130104</v>
      </c>
      <c r="C112" s="35" t="s">
        <v>1385</v>
      </c>
      <c r="D112" s="35">
        <f>'部门经济（附13-1）'!E112+'部门经济（附13-1）'!M112+'部门经济（附13-3）'!M112+'部门经济（附13-4）'!K112+'部门经济（附13-5）'!L112+'部门经济（附13-7）'!G112</f>
        <v>75400</v>
      </c>
      <c r="E112" s="35">
        <f t="shared" si="1"/>
        <v>71400</v>
      </c>
      <c r="F112" s="35">
        <v>39500</v>
      </c>
      <c r="G112" s="35">
        <v>5989</v>
      </c>
      <c r="H112" s="35">
        <v>3291</v>
      </c>
      <c r="I112" s="35"/>
      <c r="J112" s="35">
        <v>22620</v>
      </c>
      <c r="K112" s="35"/>
      <c r="L112" s="35"/>
      <c r="M112" s="36">
        <f>N112+O112+P112+Q112+'部门经济（ 附13-2）'!D112+'部门经济（ 附13-2）'!E112+'部门经济（ 附13-2）'!F112+'部门经济（ 附13-2）'!G112+'部门经济（ 附13-2）'!H112+'部门经济（ 附13-2）'!I112+'部门经济（ 附13-2）'!J112+'部门经济（ 附13-2）'!K112+'部门经济（ 附13-2）'!L112+'部门经济（ 附13-2）'!M112+'部门经济（ 附13-2）'!N112+'部门经济（ 附13-2）'!O112+'部门经济（ 附13-2）'!P112+'部门经济（附13-3）'!D112+'部门经济（附13-3）'!E112+'部门经济（附13-3）'!F112+'部门经济（附13-3）'!G112+'部门经济（附13-3）'!H112+'部门经济（附13-3）'!I112+'部门经济（附13-3）'!J112+'部门经济（附13-3）'!K112+'部门经济（附13-3）'!L112</f>
        <v>4000</v>
      </c>
      <c r="N112" s="36">
        <v>3000</v>
      </c>
      <c r="O112" s="35"/>
      <c r="P112" s="35"/>
      <c r="Q112" s="35"/>
    </row>
    <row r="113" spans="1:17" ht="24.75" customHeight="1">
      <c r="A113" s="37" t="s">
        <v>1481</v>
      </c>
      <c r="B113" s="37">
        <v>2200509</v>
      </c>
      <c r="C113" s="35" t="s">
        <v>1385</v>
      </c>
      <c r="D113" s="35">
        <f>'部门经济（附13-1）'!E113+'部门经济（附13-1）'!M113+'部门经济（附13-3）'!M113+'部门经济（附13-4）'!K113+'部门经济（附13-5）'!L113+'部门经济（附13-7）'!G113</f>
        <v>263500</v>
      </c>
      <c r="E113" s="35">
        <f t="shared" si="1"/>
        <v>203500</v>
      </c>
      <c r="F113" s="69"/>
      <c r="G113" s="69">
        <v>152800</v>
      </c>
      <c r="H113" s="69"/>
      <c r="I113" s="69"/>
      <c r="J113" s="69">
        <v>22700</v>
      </c>
      <c r="K113" s="69"/>
      <c r="L113" s="69">
        <v>28000</v>
      </c>
      <c r="M113" s="36">
        <f>N113+O113+P113+Q113+'部门经济（ 附13-2）'!D113+'部门经济（ 附13-2）'!E113+'部门经济（ 附13-2）'!F113+'部门经济（ 附13-2）'!G113+'部门经济（ 附13-2）'!H113+'部门经济（ 附13-2）'!I113+'部门经济（ 附13-2）'!J113+'部门经济（ 附13-2）'!K113+'部门经济（ 附13-2）'!L113+'部门经济（ 附13-2）'!M113+'部门经济（ 附13-2）'!N113+'部门经济（ 附13-2）'!O113+'部门经济（ 附13-2）'!P113+'部门经济（附13-3）'!D113+'部门经济（附13-3）'!E113+'部门经济（附13-3）'!F113+'部门经济（附13-3）'!G113+'部门经济（附13-3）'!H113+'部门经济（附13-3）'!I113+'部门经济（附13-3）'!J113+'部门经济（附13-3）'!K113+'部门经济（附13-3）'!L113</f>
        <v>60000</v>
      </c>
      <c r="N113" s="36">
        <v>23500</v>
      </c>
      <c r="O113" s="35"/>
      <c r="P113" s="35"/>
      <c r="Q113" s="35"/>
    </row>
    <row r="114" spans="1:17" ht="24.75" customHeight="1">
      <c r="A114" s="37" t="s">
        <v>1482</v>
      </c>
      <c r="B114" s="37">
        <v>2130210</v>
      </c>
      <c r="C114" s="35" t="s">
        <v>1385</v>
      </c>
      <c r="D114" s="35">
        <f>'部门经济（附13-1）'!E114+'部门经济（附13-1）'!M114+'部门经济（附13-3）'!M114+'部门经济（附13-4）'!K114+'部门经济（附13-5）'!L114+'部门经济（附13-7）'!G114</f>
        <v>299300</v>
      </c>
      <c r="E114" s="35">
        <f t="shared" si="1"/>
        <v>287300</v>
      </c>
      <c r="F114" s="35">
        <v>168227</v>
      </c>
      <c r="G114" s="35">
        <v>50472</v>
      </c>
      <c r="H114" s="35">
        <v>16497</v>
      </c>
      <c r="I114" s="35"/>
      <c r="J114" s="35">
        <v>52104</v>
      </c>
      <c r="K114" s="35"/>
      <c r="L114" s="35"/>
      <c r="M114" s="36">
        <f>N114+O114+P114+Q114+'部门经济（ 附13-2）'!D114+'部门经济（ 附13-2）'!E114+'部门经济（ 附13-2）'!F114+'部门经济（ 附13-2）'!G114+'部门经济（ 附13-2）'!H114+'部门经济（ 附13-2）'!I114+'部门经济（ 附13-2）'!J114+'部门经济（ 附13-2）'!K114+'部门经济（ 附13-2）'!L114+'部门经济（ 附13-2）'!M114+'部门经济（ 附13-2）'!N114+'部门经济（ 附13-2）'!O114+'部门经济（ 附13-2）'!P114+'部门经济（附13-3）'!D114+'部门经济（附13-3）'!E114+'部门经济（附13-3）'!F114+'部门经济（附13-3）'!G114+'部门经济（附13-3）'!H114+'部门经济（附13-3）'!I114+'部门经济（附13-3）'!J114+'部门经济（附13-3）'!K114+'部门经济（附13-3）'!L114</f>
        <v>12000</v>
      </c>
      <c r="N114" s="36">
        <v>8000</v>
      </c>
      <c r="O114" s="36">
        <v>4000</v>
      </c>
      <c r="P114" s="35"/>
      <c r="Q114" s="35"/>
    </row>
    <row r="115" spans="1:19" s="67" customFormat="1" ht="24.75" customHeight="1">
      <c r="A115" s="38" t="s">
        <v>1483</v>
      </c>
      <c r="B115" s="38">
        <v>2050802</v>
      </c>
      <c r="C115" s="35" t="s">
        <v>1385</v>
      </c>
      <c r="D115" s="35">
        <f>'部门经济（附13-1）'!E115+'部门经济（附13-1）'!M115+'部门经济（附13-3）'!M115+'部门经济（附13-4）'!K115+'部门经济（附13-5）'!L115+'部门经济（附13-7）'!G115</f>
        <v>2503500</v>
      </c>
      <c r="E115" s="35">
        <f t="shared" si="1"/>
        <v>1701148</v>
      </c>
      <c r="F115" s="38">
        <v>871044</v>
      </c>
      <c r="G115" s="38">
        <v>629477</v>
      </c>
      <c r="H115" s="38">
        <v>72587</v>
      </c>
      <c r="I115" s="38"/>
      <c r="J115" s="38">
        <v>128040</v>
      </c>
      <c r="K115" s="38"/>
      <c r="L115" s="38"/>
      <c r="M115" s="36">
        <f>N115+O115+P115+Q115+'部门经济（ 附13-2）'!D115+'部门经济（ 附13-2）'!E115+'部门经济（ 附13-2）'!F115+'部门经济（ 附13-2）'!G115+'部门经济（ 附13-2）'!H115+'部门经济（ 附13-2）'!I115+'部门经济（ 附13-2）'!J115+'部门经济（ 附13-2）'!K115+'部门经济（ 附13-2）'!L115+'部门经济（ 附13-2）'!M115+'部门经济（ 附13-2）'!N115+'部门经济（ 附13-2）'!O115+'部门经济（ 附13-2）'!P115+'部门经济（附13-3）'!D115+'部门经济（附13-3）'!E115+'部门经济（附13-3）'!F115+'部门经济（附13-3）'!G115+'部门经济（附13-3）'!H115+'部门经济（附13-3）'!I115+'部门经济（附13-3）'!J115+'部门经济（附13-3）'!K115+'部门经济（附13-3）'!L115</f>
        <v>720800</v>
      </c>
      <c r="N115" s="43">
        <v>34000</v>
      </c>
      <c r="O115" s="43">
        <v>20000</v>
      </c>
      <c r="P115" s="43"/>
      <c r="Q115" s="43"/>
      <c r="S115" s="105"/>
    </row>
    <row r="116" spans="1:19" s="67" customFormat="1" ht="24.75" customHeight="1">
      <c r="A116" s="38" t="s">
        <v>1484</v>
      </c>
      <c r="B116" s="38">
        <v>2060701</v>
      </c>
      <c r="C116" s="35" t="s">
        <v>1385</v>
      </c>
      <c r="D116" s="35">
        <f>'部门经济（附13-1）'!E116+'部门经济（附13-1）'!M116+'部门经济（附13-3）'!M116+'部门经济（附13-4）'!K116+'部门经济（附13-5）'!L116+'部门经济（附13-7）'!G116</f>
        <v>714400</v>
      </c>
      <c r="E116" s="35">
        <f t="shared" si="1"/>
        <v>574600</v>
      </c>
      <c r="F116" s="38">
        <v>314088</v>
      </c>
      <c r="G116" s="38">
        <v>222938</v>
      </c>
      <c r="H116" s="38">
        <v>21974</v>
      </c>
      <c r="I116" s="38"/>
      <c r="J116" s="38"/>
      <c r="K116" s="38"/>
      <c r="L116" s="38">
        <v>15600</v>
      </c>
      <c r="M116" s="36">
        <f>N116+O116+P116+Q116+'部门经济（ 附13-2）'!D116+'部门经济（ 附13-2）'!E116+'部门经济（ 附13-2）'!F116+'部门经济（ 附13-2）'!G116+'部门经济（ 附13-2）'!H116+'部门经济（ 附13-2）'!I116+'部门经济（ 附13-2）'!J116+'部门经济（ 附13-2）'!K116+'部门经济（ 附13-2）'!L116+'部门经济（ 附13-2）'!M116+'部门经济（ 附13-2）'!N116+'部门经济（ 附13-2）'!O116+'部门经济（ 附13-2）'!P116+'部门经济（附13-3）'!D116+'部门经济（附13-3）'!E116+'部门经济（附13-3）'!F116+'部门经济（附13-3）'!G116+'部门经济（附13-3）'!H116+'部门经济（附13-3）'!I116+'部门经济（附13-3）'!J116+'部门经济（附13-3）'!K116+'部门经济（附13-3）'!L116</f>
        <v>104900</v>
      </c>
      <c r="N116" s="43">
        <v>14500</v>
      </c>
      <c r="O116" s="43">
        <v>8600</v>
      </c>
      <c r="P116" s="43"/>
      <c r="Q116" s="43"/>
      <c r="S116" s="105"/>
    </row>
    <row r="117" spans="1:19" s="67" customFormat="1" ht="24.75" customHeight="1">
      <c r="A117" s="39" t="s">
        <v>1485</v>
      </c>
      <c r="B117" s="39">
        <v>2012950</v>
      </c>
      <c r="C117" s="35" t="s">
        <v>1385</v>
      </c>
      <c r="D117" s="35">
        <f>'部门经济（附13-1）'!E117+'部门经济（附13-1）'!M117+'部门经济（附13-3）'!M117+'部门经济（附13-4）'!K117+'部门经济（附13-5）'!L117+'部门经济（附13-7）'!G117</f>
        <v>412800</v>
      </c>
      <c r="E117" s="35">
        <f t="shared" si="1"/>
        <v>306200</v>
      </c>
      <c r="F117" s="38">
        <v>147534</v>
      </c>
      <c r="G117" s="38">
        <v>145464</v>
      </c>
      <c r="H117" s="38">
        <v>12122</v>
      </c>
      <c r="I117" s="38"/>
      <c r="J117" s="38"/>
      <c r="K117" s="38"/>
      <c r="L117" s="38">
        <v>1080</v>
      </c>
      <c r="M117" s="36">
        <f>N117+O117+P117+Q117+'部门经济（ 附13-2）'!D117+'部门经济（ 附13-2）'!E117+'部门经济（ 附13-2）'!F117+'部门经济（ 附13-2）'!G117+'部门经济（ 附13-2）'!H117+'部门经济（ 附13-2）'!I117+'部门经济（ 附13-2）'!J117+'部门经济（ 附13-2）'!K117+'部门经济（ 附13-2）'!L117+'部门经济（ 附13-2）'!M117+'部门经济（ 附13-2）'!N117+'部门经济（ 附13-2）'!O117+'部门经济（ 附13-2）'!P117+'部门经济（附13-3）'!D117+'部门经济（附13-3）'!E117+'部门经济（附13-3）'!F117+'部门经济（附13-3）'!G117+'部门经济（附13-3）'!H117+'部门经济（附13-3）'!I117+'部门经济（附13-3）'!J117+'部门经济（附13-3）'!K117+'部门经济（附13-3）'!L117</f>
        <v>101600</v>
      </c>
      <c r="N117" s="104">
        <v>32000</v>
      </c>
      <c r="O117" s="104">
        <v>48000</v>
      </c>
      <c r="P117" s="38"/>
      <c r="Q117" s="38"/>
      <c r="S117" s="105"/>
    </row>
    <row r="118" spans="1:19" s="67" customFormat="1" ht="24.75" customHeight="1">
      <c r="A118" s="39" t="s">
        <v>1486</v>
      </c>
      <c r="B118" s="39">
        <v>2013301</v>
      </c>
      <c r="C118" s="35" t="s">
        <v>1385</v>
      </c>
      <c r="D118" s="35">
        <f>'部门经济（附13-1）'!E118+'部门经济（附13-1）'!M118+'部门经济（附13-3）'!M118+'部门经济（附13-4）'!K118+'部门经济（附13-5）'!L118+'部门经济（附13-7）'!G118</f>
        <v>3627500</v>
      </c>
      <c r="E118" s="35">
        <f t="shared" si="1"/>
        <v>1438880</v>
      </c>
      <c r="F118" s="102">
        <v>724500</v>
      </c>
      <c r="G118" s="102">
        <v>563933</v>
      </c>
      <c r="H118" s="102">
        <v>54975</v>
      </c>
      <c r="I118" s="102"/>
      <c r="J118" s="102">
        <v>92232</v>
      </c>
      <c r="K118" s="102"/>
      <c r="L118" s="102">
        <v>3240</v>
      </c>
      <c r="M118" s="36">
        <f>N118+O118+P118+Q118+'部门经济（ 附13-2）'!D118+'部门经济（ 附13-2）'!E118+'部门经济（ 附13-2）'!F118+'部门经济（ 附13-2）'!G118+'部门经济（ 附13-2）'!H118+'部门经济（ 附13-2）'!I118+'部门经济（ 附13-2）'!J118+'部门经济（ 附13-2）'!K118+'部门经济（ 附13-2）'!L118+'部门经济（ 附13-2）'!M118+'部门经济（ 附13-2）'!N118+'部门经济（ 附13-2）'!O118+'部门经济（ 附13-2）'!P118+'部门经济（附13-3）'!D118+'部门经济（附13-3）'!E118+'部门经济（附13-3）'!F118+'部门经济（附13-3）'!G118+'部门经济（附13-3）'!H118+'部门经济（附13-3）'!I118+'部门经济（附13-3）'!J118+'部门经济（附13-3）'!K118+'部门经济（附13-3）'!L118</f>
        <v>2023800</v>
      </c>
      <c r="N118" s="104">
        <v>485000</v>
      </c>
      <c r="O118" s="104">
        <v>24000</v>
      </c>
      <c r="P118" s="38"/>
      <c r="Q118" s="38"/>
      <c r="S118" s="105"/>
    </row>
    <row r="119" spans="1:19" s="67" customFormat="1" ht="24.75" customHeight="1">
      <c r="A119" s="38" t="s">
        <v>1487</v>
      </c>
      <c r="B119" s="38">
        <v>2050304</v>
      </c>
      <c r="C119" s="35" t="s">
        <v>1385</v>
      </c>
      <c r="D119" s="35">
        <f>'部门经济（附13-1）'!E119+'部门经济（附13-1）'!M119+'部门经济（附13-3）'!M119+'部门经济（附13-4）'!K119+'部门经济（附13-5）'!L119+'部门经济（附13-7）'!G119</f>
        <v>11363200</v>
      </c>
      <c r="E119" s="35">
        <f t="shared" si="1"/>
        <v>10097200</v>
      </c>
      <c r="F119" s="38">
        <v>4888224</v>
      </c>
      <c r="G119" s="38">
        <v>3112584</v>
      </c>
      <c r="H119" s="38"/>
      <c r="I119" s="38"/>
      <c r="J119" s="38">
        <v>1100000</v>
      </c>
      <c r="K119" s="38"/>
      <c r="L119" s="38">
        <v>996392</v>
      </c>
      <c r="M119" s="36">
        <f>N119+O119+P119+Q119+'部门经济（ 附13-2）'!D119+'部门经济（ 附13-2）'!E119+'部门经济（ 附13-2）'!F119+'部门经济（ 附13-2）'!G119+'部门经济（ 附13-2）'!H119+'部门经济（ 附13-2）'!I119+'部门经济（ 附13-2）'!J119+'部门经济（ 附13-2）'!K119+'部门经济（ 附13-2）'!L119+'部门经济（ 附13-2）'!M119+'部门经济（ 附13-2）'!N119+'部门经济（ 附13-2）'!O119+'部门经济（ 附13-2）'!P119+'部门经济（附13-3）'!D119+'部门经济（附13-3）'!E119+'部门经济（附13-3）'!F119+'部门经济（附13-3）'!G119+'部门经济（附13-3）'!H119+'部门经济（附13-3）'!I119+'部门经济（附13-3）'!J119+'部门经济（附13-3）'!K119+'部门经济（附13-3）'!L119</f>
        <v>968000</v>
      </c>
      <c r="N119" s="43">
        <v>150000</v>
      </c>
      <c r="O119" s="38">
        <v>40000</v>
      </c>
      <c r="P119" s="38"/>
      <c r="Q119" s="38"/>
      <c r="S119" s="105"/>
    </row>
    <row r="120" spans="1:19" s="67" customFormat="1" ht="24.75" customHeight="1">
      <c r="A120" s="38" t="s">
        <v>1488</v>
      </c>
      <c r="B120" s="38">
        <v>2070102</v>
      </c>
      <c r="C120" s="35" t="s">
        <v>1385</v>
      </c>
      <c r="D120" s="35">
        <f>'部门经济（附13-1）'!E120+'部门经济（附13-1）'!M120+'部门经济（附13-3）'!M120+'部门经济（附13-4）'!K120+'部门经济（附13-5）'!L120+'部门经济（附13-7）'!G120</f>
        <v>3374900</v>
      </c>
      <c r="E120" s="35">
        <f t="shared" si="1"/>
        <v>2572900</v>
      </c>
      <c r="F120" s="38">
        <v>1783056</v>
      </c>
      <c r="G120" s="38">
        <v>714244</v>
      </c>
      <c r="H120" s="38"/>
      <c r="I120" s="38"/>
      <c r="J120" s="38"/>
      <c r="K120" s="38"/>
      <c r="L120" s="38">
        <v>75600</v>
      </c>
      <c r="M120" s="36">
        <f>N120+O120+P120+Q120+'部门经济（ 附13-2）'!D120+'部门经济（ 附13-2）'!E120+'部门经济（ 附13-2）'!F120+'部门经济（ 附13-2）'!G120+'部门经济（ 附13-2）'!H120+'部门经济（ 附13-2）'!I120+'部门经济（ 附13-2）'!J120+'部门经济（ 附13-2）'!K120+'部门经济（ 附13-2）'!L120+'部门经济（ 附13-2）'!M120+'部门经济（ 附13-2）'!N120+'部门经济（ 附13-2）'!O120+'部门经济（ 附13-2）'!P120+'部门经济（附13-3）'!D120+'部门经济（附13-3）'!E120+'部门经济（附13-3）'!F120+'部门经济（附13-3）'!G120+'部门经济（附13-3）'!H120+'部门经济（附13-3）'!I120+'部门经济（附13-3）'!J120+'部门经济（附13-3）'!K120+'部门经济（附13-3）'!L120</f>
        <v>683800</v>
      </c>
      <c r="N120" s="43">
        <v>162800</v>
      </c>
      <c r="O120" s="43">
        <v>30000</v>
      </c>
      <c r="P120" s="38"/>
      <c r="Q120" s="38"/>
      <c r="S120" s="105"/>
    </row>
    <row r="121" spans="1:19" s="67" customFormat="1" ht="24.75" customHeight="1">
      <c r="A121" s="38" t="s">
        <v>1489</v>
      </c>
      <c r="B121" s="38">
        <v>2070104</v>
      </c>
      <c r="C121" s="35" t="s">
        <v>1385</v>
      </c>
      <c r="D121" s="35">
        <f>'部门经济（附13-1）'!E121+'部门经济（附13-1）'!M121+'部门经济（附13-3）'!M121+'部门经济（附13-4）'!K121+'部门经济（附13-5）'!L121+'部门经济（附13-7）'!G121</f>
        <v>30000</v>
      </c>
      <c r="E121" s="35">
        <f t="shared" si="1"/>
        <v>0</v>
      </c>
      <c r="F121" s="38"/>
      <c r="G121" s="38"/>
      <c r="H121" s="38"/>
      <c r="I121" s="38"/>
      <c r="J121" s="38"/>
      <c r="K121" s="38"/>
      <c r="L121" s="38"/>
      <c r="M121" s="36">
        <f>N121+O121+P121+Q121+'部门经济（ 附13-2）'!D121+'部门经济（ 附13-2）'!E121+'部门经济（ 附13-2）'!F121+'部门经济（ 附13-2）'!G121+'部门经济（ 附13-2）'!H121+'部门经济（ 附13-2）'!I121+'部门经济（ 附13-2）'!J121+'部门经济（ 附13-2）'!K121+'部门经济（ 附13-2）'!L121+'部门经济（ 附13-2）'!M121+'部门经济（ 附13-2）'!N121+'部门经济（ 附13-2）'!O121+'部门经济（ 附13-2）'!P121+'部门经济（附13-3）'!D121+'部门经济（附13-3）'!E121+'部门经济（附13-3）'!F121+'部门经济（附13-3）'!G121+'部门经济（附13-3）'!H121+'部门经济（附13-3）'!I121+'部门经济（附13-3）'!J121+'部门经济（附13-3）'!K121+'部门经济（附13-3）'!L121</f>
        <v>30000</v>
      </c>
      <c r="N121" s="43">
        <v>10000</v>
      </c>
      <c r="O121" s="43">
        <v>5000</v>
      </c>
      <c r="P121" s="38"/>
      <c r="Q121" s="38"/>
      <c r="S121" s="105"/>
    </row>
    <row r="122" spans="1:19" s="67" customFormat="1" ht="24.75" customHeight="1">
      <c r="A122" s="38" t="s">
        <v>1490</v>
      </c>
      <c r="B122" s="38">
        <v>2070801</v>
      </c>
      <c r="C122" s="35" t="s">
        <v>1385</v>
      </c>
      <c r="D122" s="35">
        <f>'部门经济（附13-1）'!E122+'部门经济（附13-1）'!M122+'部门经济（附13-3）'!M122+'部门经济（附13-4）'!K122+'部门经济（附13-5）'!L122+'部门经济（附13-7）'!G122</f>
        <v>3259100</v>
      </c>
      <c r="E122" s="35">
        <f t="shared" si="1"/>
        <v>2462864</v>
      </c>
      <c r="F122" s="38">
        <v>1635933</v>
      </c>
      <c r="G122" s="38">
        <v>515440</v>
      </c>
      <c r="H122" s="38">
        <v>73831</v>
      </c>
      <c r="I122" s="38"/>
      <c r="J122" s="38">
        <v>192300</v>
      </c>
      <c r="K122" s="38"/>
      <c r="L122" s="38">
        <v>45360</v>
      </c>
      <c r="M122" s="36">
        <f>N122+O122+P122+Q122+'部门经济（ 附13-2）'!D122+'部门经济（ 附13-2）'!E122+'部门经济（ 附13-2）'!F122+'部门经济（ 附13-2）'!G122+'部门经济（ 附13-2）'!H122+'部门经济（ 附13-2）'!I122+'部门经济（ 附13-2）'!J122+'部门经济（ 附13-2）'!K122+'部门经济（ 附13-2）'!L122+'部门经济（ 附13-2）'!M122+'部门经济（ 附13-2）'!N122+'部门经济（ 附13-2）'!O122+'部门经济（ 附13-2）'!P122+'部门经济（附13-3）'!D122+'部门经济（附13-3）'!E122+'部门经济（附13-3）'!F122+'部门经济（附13-3）'!G122+'部门经济（附13-3）'!H122+'部门经济（附13-3）'!I122+'部门经济（附13-3）'!J122+'部门经济（附13-3）'!K122+'部门经济（附13-3）'!L122</f>
        <v>557600</v>
      </c>
      <c r="N122" s="43">
        <v>47602</v>
      </c>
      <c r="O122" s="43">
        <v>20000</v>
      </c>
      <c r="P122" s="38"/>
      <c r="Q122" s="38"/>
      <c r="S122" s="105"/>
    </row>
    <row r="123" spans="1:19" s="100" customFormat="1" ht="24.75" customHeight="1">
      <c r="A123" s="40" t="s">
        <v>1491</v>
      </c>
      <c r="B123" s="38">
        <v>2070114</v>
      </c>
      <c r="C123" s="35" t="s">
        <v>1385</v>
      </c>
      <c r="D123" s="35">
        <f>'部门经济（附13-1）'!E123+'部门经济（附13-1）'!M123+'部门经济（附13-3）'!M123+'部门经济（附13-4）'!K123+'部门经济（附13-5）'!L123+'部门经济（附13-7）'!G123</f>
        <v>649000</v>
      </c>
      <c r="E123" s="35">
        <f t="shared" si="1"/>
        <v>475268</v>
      </c>
      <c r="F123" s="38">
        <v>261456</v>
      </c>
      <c r="G123" s="38">
        <v>121524</v>
      </c>
      <c r="H123" s="38">
        <v>14288</v>
      </c>
      <c r="I123" s="38"/>
      <c r="J123" s="38"/>
      <c r="K123" s="38"/>
      <c r="L123" s="38">
        <v>78000</v>
      </c>
      <c r="M123" s="36">
        <f>N123+O123+P123+Q123+'部门经济（ 附13-2）'!D123+'部门经济（ 附13-2）'!E123+'部门经济（ 附13-2）'!F123+'部门经济（ 附13-2）'!G123+'部门经济（ 附13-2）'!H123+'部门经济（ 附13-2）'!I123+'部门经济（ 附13-2）'!J123+'部门经济（ 附13-2）'!K123+'部门经济（ 附13-2）'!L123+'部门经济（ 附13-2）'!M123+'部门经济（ 附13-2）'!N123+'部门经济（ 附13-2）'!O123+'部门经济（ 附13-2）'!P123+'部门经济（附13-3）'!D123+'部门经济（附13-3）'!E123+'部门经济（附13-3）'!F123+'部门经济（附13-3）'!G123+'部门经济（附13-3）'!H123+'部门经济（附13-3）'!I123+'部门经济（附13-3）'!J123+'部门经济（附13-3）'!K123+'部门经济（附13-3）'!L123</f>
        <v>144432</v>
      </c>
      <c r="N123" s="43">
        <v>50000</v>
      </c>
      <c r="O123" s="38"/>
      <c r="P123" s="38"/>
      <c r="Q123" s="38"/>
      <c r="R123" s="67"/>
      <c r="S123" s="105"/>
    </row>
    <row r="124" spans="1:19" s="67" customFormat="1" ht="24.75" customHeight="1">
      <c r="A124" s="38" t="s">
        <v>1492</v>
      </c>
      <c r="B124" s="38">
        <v>2050299</v>
      </c>
      <c r="C124" s="35" t="s">
        <v>1385</v>
      </c>
      <c r="D124" s="35">
        <f>'部门经济（附13-1）'!E124+'部门经济（附13-1）'!M124+'部门经济（附13-3）'!M124+'部门经济（附13-4）'!K124+'部门经济（附13-5）'!L124+'部门经济（附13-7）'!G124</f>
        <v>50000</v>
      </c>
      <c r="E124" s="35">
        <f t="shared" si="1"/>
        <v>0</v>
      </c>
      <c r="F124" s="38"/>
      <c r="G124" s="38"/>
      <c r="H124" s="38"/>
      <c r="I124" s="38"/>
      <c r="J124" s="38"/>
      <c r="K124" s="38"/>
      <c r="L124" s="38"/>
      <c r="M124" s="36">
        <f>N124+O124+P124+Q124+'部门经济（ 附13-2）'!D124+'部门经济（ 附13-2）'!E124+'部门经济（ 附13-2）'!F124+'部门经济（ 附13-2）'!G124+'部门经济（ 附13-2）'!H124+'部门经济（ 附13-2）'!I124+'部门经济（ 附13-2）'!J124+'部门经济（ 附13-2）'!K124+'部门经济（ 附13-2）'!L124+'部门经济（ 附13-2）'!M124+'部门经济（ 附13-2）'!N124+'部门经济（ 附13-2）'!O124+'部门经济（ 附13-2）'!P124+'部门经济（附13-3）'!D124+'部门经济（附13-3）'!E124+'部门经济（附13-3）'!F124+'部门经济（附13-3）'!G124+'部门经济（附13-3）'!H124+'部门经济（附13-3）'!I124+'部门经济（附13-3）'!J124+'部门经济（附13-3）'!K124+'部门经济（附13-3）'!L124</f>
        <v>33000</v>
      </c>
      <c r="N124" s="43">
        <v>3000</v>
      </c>
      <c r="O124" s="43">
        <v>6000</v>
      </c>
      <c r="P124" s="38"/>
      <c r="Q124" s="38"/>
      <c r="S124" s="105"/>
    </row>
    <row r="125" spans="1:19" s="67" customFormat="1" ht="24.75" customHeight="1">
      <c r="A125" s="38" t="s">
        <v>1493</v>
      </c>
      <c r="B125" s="41">
        <v>2050204</v>
      </c>
      <c r="C125" s="35" t="s">
        <v>1385</v>
      </c>
      <c r="D125" s="35">
        <f>'部门经济（附13-1）'!E125+'部门经济（附13-1）'!M125+'部门经济（附13-3）'!M125+'部门经济（附13-4）'!K125+'部门经济（附13-5）'!L125+'部门经济（附13-7）'!G125</f>
        <v>25378000</v>
      </c>
      <c r="E125" s="35">
        <f t="shared" si="1"/>
        <v>20669000</v>
      </c>
      <c r="F125" s="38">
        <v>8768000</v>
      </c>
      <c r="G125" s="38">
        <v>6220000</v>
      </c>
      <c r="H125" s="38">
        <v>1200000</v>
      </c>
      <c r="I125" s="38"/>
      <c r="J125" s="38">
        <v>4281000</v>
      </c>
      <c r="K125" s="38"/>
      <c r="L125" s="38">
        <v>200000</v>
      </c>
      <c r="M125" s="36">
        <f>N125+O125+P125+Q125+'部门经济（ 附13-2）'!D125+'部门经济（ 附13-2）'!E125+'部门经济（ 附13-2）'!F125+'部门经济（ 附13-2）'!G125+'部门经济（ 附13-2）'!H125+'部门经济（ 附13-2）'!I125+'部门经济（ 附13-2）'!J125+'部门经济（ 附13-2）'!K125+'部门经济（ 附13-2）'!L125+'部门经济（ 附13-2）'!M125+'部门经济（ 附13-2）'!N125+'部门经济（ 附13-2）'!O125+'部门经济（ 附13-2）'!P125+'部门经济（附13-3）'!D125+'部门经济（附13-3）'!E125+'部门经济（附13-3）'!F125+'部门经济（附13-3）'!G125+'部门经济（附13-3）'!H125+'部门经济（附13-3）'!I125+'部门经济（附13-3）'!J125+'部门经济（附13-3）'!K125+'部门经济（附13-3）'!L125</f>
        <v>2842500</v>
      </c>
      <c r="N125" s="38">
        <v>500000</v>
      </c>
      <c r="O125" s="38"/>
      <c r="P125" s="38"/>
      <c r="Q125" s="38"/>
      <c r="S125" s="105"/>
    </row>
    <row r="126" spans="1:19" s="67" customFormat="1" ht="24.75" customHeight="1">
      <c r="A126" s="38" t="s">
        <v>1494</v>
      </c>
      <c r="B126" s="41">
        <v>2050299</v>
      </c>
      <c r="C126" s="35" t="s">
        <v>1385</v>
      </c>
      <c r="D126" s="35">
        <f>'部门经济（附13-1）'!E126+'部门经济（附13-1）'!M126+'部门经济（附13-3）'!M126+'部门经济（附13-4）'!K126+'部门经济（附13-5）'!L126+'部门经济（附13-7）'!G126</f>
        <v>117771030</v>
      </c>
      <c r="E126" s="35">
        <f t="shared" si="1"/>
        <v>107979768</v>
      </c>
      <c r="F126" s="38">
        <v>57745105</v>
      </c>
      <c r="G126" s="38">
        <v>11549300</v>
      </c>
      <c r="H126" s="38">
        <v>18266</v>
      </c>
      <c r="I126" s="38">
        <v>0</v>
      </c>
      <c r="J126" s="38">
        <v>38667097</v>
      </c>
      <c r="K126" s="38"/>
      <c r="L126" s="38">
        <v>0</v>
      </c>
      <c r="M126" s="36">
        <f>N126+O126+P126+Q126+'部门经济（ 附13-2）'!D126+'部门经济（ 附13-2）'!E126+'部门经济（ 附13-2）'!F126+'部门经济（ 附13-2）'!G126+'部门经济（ 附13-2）'!H126+'部门经济（ 附13-2）'!I126+'部门经济（ 附13-2）'!J126+'部门经济（ 附13-2）'!K126+'部门经济（ 附13-2）'!L126+'部门经济（ 附13-2）'!M126+'部门经济（ 附13-2）'!N126+'部门经济（ 附13-2）'!O126+'部门经济（ 附13-2）'!P126+'部门经济（附13-3）'!D126+'部门经济（附13-3）'!E126+'部门经济（附13-3）'!F126+'部门经济（附13-3）'!G126+'部门经济（附13-3）'!H126+'部门经济（附13-3）'!I126+'部门经济（附13-3）'!J126+'部门经济（附13-3）'!K126+'部门经济（附13-3）'!L126</f>
        <v>4703630</v>
      </c>
      <c r="N126" s="38">
        <v>790000</v>
      </c>
      <c r="O126" s="38">
        <v>93000</v>
      </c>
      <c r="P126" s="38">
        <v>0</v>
      </c>
      <c r="Q126" s="38">
        <v>0</v>
      </c>
      <c r="S126" s="105"/>
    </row>
    <row r="127" spans="1:17" ht="24.75" customHeight="1">
      <c r="A127" s="35" t="s">
        <v>1495</v>
      </c>
      <c r="B127" s="35">
        <v>2010301</v>
      </c>
      <c r="C127" s="35" t="s">
        <v>1385</v>
      </c>
      <c r="D127" s="35">
        <f>'部门经济（附13-1）'!E127+'部门经济（附13-1）'!M127+'部门经济（附13-3）'!M127+'部门经济（附13-4）'!K127+'部门经济（附13-5）'!L127+'部门经济（附13-7）'!G127</f>
        <v>8571600</v>
      </c>
      <c r="E127" s="35">
        <f t="shared" si="1"/>
        <v>3936500</v>
      </c>
      <c r="F127" s="70">
        <v>1863840</v>
      </c>
      <c r="G127" s="70">
        <v>1446160</v>
      </c>
      <c r="H127" s="70">
        <v>155320</v>
      </c>
      <c r="I127" s="70">
        <v>0</v>
      </c>
      <c r="J127" s="70">
        <v>471180</v>
      </c>
      <c r="K127" s="70"/>
      <c r="L127" s="70"/>
      <c r="M127" s="36">
        <f>N127+O127+P127+Q127+'部门经济（ 附13-2）'!D127+'部门经济（ 附13-2）'!E127+'部门经济（ 附13-2）'!F127+'部门经济（ 附13-2）'!G127+'部门经济（ 附13-2）'!H127+'部门经济（ 附13-2）'!I127+'部门经济（ 附13-2）'!J127+'部门经济（ 附13-2）'!K127+'部门经济（ 附13-2）'!L127+'部门经济（ 附13-2）'!M127+'部门经济（ 附13-2）'!N127+'部门经济（ 附13-2）'!O127+'部门经济（ 附13-2）'!P127+'部门经济（附13-3）'!D127+'部门经济（附13-3）'!E127+'部门经济（附13-3）'!F127+'部门经济（附13-3）'!G127+'部门经济（附13-3）'!H127+'部门经济（附13-3）'!I127+'部门经济（附13-3）'!J127+'部门经济（附13-3）'!K127+'部门经济（附13-3）'!L127</f>
        <v>1202100</v>
      </c>
      <c r="N127" s="80">
        <v>280600</v>
      </c>
      <c r="O127" s="80">
        <v>200000</v>
      </c>
      <c r="P127" s="36"/>
      <c r="Q127" s="36"/>
    </row>
    <row r="128" spans="1:17" ht="24.75" customHeight="1">
      <c r="A128" s="35" t="s">
        <v>1496</v>
      </c>
      <c r="B128" s="35">
        <v>2010301</v>
      </c>
      <c r="C128" s="35" t="s">
        <v>1385</v>
      </c>
      <c r="D128" s="35">
        <f>'部门经济（附13-1）'!E128+'部门经济（附13-1）'!M128+'部门经济（附13-3）'!M128+'部门经济（附13-4）'!K128+'部门经济（附13-5）'!L128+'部门经济（附13-7）'!G128</f>
        <v>4713300</v>
      </c>
      <c r="E128" s="35">
        <f t="shared" si="1"/>
        <v>2679624</v>
      </c>
      <c r="F128" s="35">
        <v>1291476</v>
      </c>
      <c r="G128" s="35">
        <v>1156176</v>
      </c>
      <c r="H128" s="35">
        <v>0</v>
      </c>
      <c r="I128" s="35">
        <v>0</v>
      </c>
      <c r="J128" s="35">
        <v>0</v>
      </c>
      <c r="K128" s="35"/>
      <c r="L128" s="35">
        <v>231972</v>
      </c>
      <c r="M128" s="36">
        <f>N128+O128+P128+Q128+'部门经济（ 附13-2）'!D128+'部门经济（ 附13-2）'!E128+'部门经济（ 附13-2）'!F128+'部门经济（ 附13-2）'!G128+'部门经济（ 附13-2）'!H128+'部门经济（ 附13-2）'!I128+'部门经济（ 附13-2）'!J128+'部门经济（ 附13-2）'!K128+'部门经济（ 附13-2）'!L128+'部门经济（ 附13-2）'!M128+'部门经济（ 附13-2）'!N128+'部门经济（ 附13-2）'!O128+'部门经济（ 附13-2）'!P128+'部门经济（附13-3）'!D128+'部门经济（附13-3）'!E128+'部门经济（附13-3）'!F128+'部门经济（附13-3）'!G128+'部门经济（附13-3）'!H128+'部门经济（附13-3）'!I128+'部门经济（附13-3）'!J128+'部门经济（附13-3）'!K128+'部门经济（附13-3）'!L128</f>
        <v>663200</v>
      </c>
      <c r="N128" s="35">
        <v>80000</v>
      </c>
      <c r="O128" s="35">
        <v>130600</v>
      </c>
      <c r="P128" s="35"/>
      <c r="Q128" s="35"/>
    </row>
    <row r="129" spans="1:17" ht="24.75" customHeight="1">
      <c r="A129" s="35" t="s">
        <v>1497</v>
      </c>
      <c r="B129" s="35">
        <v>2010301</v>
      </c>
      <c r="C129" s="35" t="s">
        <v>1385</v>
      </c>
      <c r="D129" s="35">
        <f>'部门经济（附13-1）'!E129+'部门经济（附13-1）'!M129+'部门经济（附13-3）'!M129+'部门经济（附13-4）'!K129+'部门经济（附13-5）'!L129+'部门经济（附13-7）'!G129</f>
        <v>3620300</v>
      </c>
      <c r="E129" s="35">
        <f t="shared" si="1"/>
        <v>1726692</v>
      </c>
      <c r="F129" s="35">
        <v>763788</v>
      </c>
      <c r="G129" s="35">
        <v>769716</v>
      </c>
      <c r="H129" s="35">
        <v>63649</v>
      </c>
      <c r="I129" s="35">
        <v>0</v>
      </c>
      <c r="J129" s="35">
        <v>0</v>
      </c>
      <c r="K129" s="35"/>
      <c r="L129" s="35">
        <v>129539</v>
      </c>
      <c r="M129" s="36">
        <f>N129+O129+P129+Q129+'部门经济（ 附13-2）'!D129+'部门经济（ 附13-2）'!E129+'部门经济（ 附13-2）'!F129+'部门经济（ 附13-2）'!G129+'部门经济（ 附13-2）'!H129+'部门经济（ 附13-2）'!I129+'部门经济（ 附13-2）'!J129+'部门经济（ 附13-2）'!K129+'部门经济（ 附13-2）'!L129+'部门经济（ 附13-2）'!M129+'部门经济（ 附13-2）'!N129+'部门经济（ 附13-2）'!O129+'部门经济（ 附13-2）'!P129+'部门经济（附13-3）'!D129+'部门经济（附13-3）'!E129+'部门经济（附13-3）'!F129+'部门经济（附13-3）'!G129+'部门经济（附13-3）'!H129+'部门经济（附13-3）'!I129+'部门经济（附13-3）'!J129+'部门经济（附13-3）'!K129+'部门经济（附13-3）'!L129</f>
        <v>646300</v>
      </c>
      <c r="N129" s="35">
        <v>100000</v>
      </c>
      <c r="O129" s="35">
        <v>120000</v>
      </c>
      <c r="P129" s="35"/>
      <c r="Q129" s="35"/>
    </row>
    <row r="130" spans="1:17" ht="24.75" customHeight="1">
      <c r="A130" s="35" t="s">
        <v>1498</v>
      </c>
      <c r="B130" s="35">
        <v>2010301</v>
      </c>
      <c r="C130" s="35" t="s">
        <v>1385</v>
      </c>
      <c r="D130" s="35">
        <f>'部门经济（附13-1）'!E130+'部门经济（附13-1）'!M130+'部门经济（附13-3）'!M130+'部门经济（附13-4）'!K130+'部门经济（附13-5）'!L130+'部门经济（附13-7）'!G130</f>
        <v>3477500</v>
      </c>
      <c r="E130" s="35">
        <f t="shared" si="1"/>
        <v>2422200</v>
      </c>
      <c r="F130" s="35">
        <v>1070928</v>
      </c>
      <c r="G130" s="35">
        <v>1022568</v>
      </c>
      <c r="H130" s="35">
        <v>89244</v>
      </c>
      <c r="I130" s="35">
        <v>0</v>
      </c>
      <c r="J130" s="35">
        <v>0</v>
      </c>
      <c r="K130" s="35"/>
      <c r="L130" s="35">
        <v>239460</v>
      </c>
      <c r="M130" s="36">
        <f>N130+O130+P130+Q130+'部门经济（ 附13-2）'!D130+'部门经济（ 附13-2）'!E130+'部门经济（ 附13-2）'!F130+'部门经济（ 附13-2）'!G130+'部门经济（ 附13-2）'!H130+'部门经济（ 附13-2）'!I130+'部门经济（ 附13-2）'!J130+'部门经济（ 附13-2）'!K130+'部门经济（ 附13-2）'!L130+'部门经济（ 附13-2）'!M130+'部门经济（ 附13-2）'!N130+'部门经济（ 附13-2）'!O130+'部门经济（ 附13-2）'!P130+'部门经济（附13-3）'!D130+'部门经济（附13-3）'!E130+'部门经济（附13-3）'!F130+'部门经济（附13-3）'!G130+'部门经济（附13-3）'!H130+'部门经济（附13-3）'!I130+'部门经济（附13-3）'!J130+'部门经济（附13-3）'!K130+'部门经济（附13-3）'!L130</f>
        <v>661830</v>
      </c>
      <c r="N130" s="35">
        <v>87830</v>
      </c>
      <c r="O130" s="35">
        <v>150000</v>
      </c>
      <c r="P130" s="35">
        <v>0</v>
      </c>
      <c r="Q130" s="35">
        <v>500</v>
      </c>
    </row>
    <row r="131" spans="1:17" ht="24.75" customHeight="1">
      <c r="A131" s="35" t="s">
        <v>1499</v>
      </c>
      <c r="B131" s="35">
        <v>2010301</v>
      </c>
      <c r="C131" s="35" t="s">
        <v>1385</v>
      </c>
      <c r="D131" s="35">
        <f>'部门经济（附13-1）'!E131+'部门经济（附13-1）'!M131+'部门经济（附13-3）'!M131+'部门经济（附13-4）'!K131+'部门经济（附13-5）'!L131+'部门经济（附13-7）'!G131</f>
        <v>3132700</v>
      </c>
      <c r="E131" s="35">
        <f t="shared" si="1"/>
        <v>2380996</v>
      </c>
      <c r="F131" s="35">
        <v>954348</v>
      </c>
      <c r="G131" s="35">
        <v>1085235</v>
      </c>
      <c r="H131" s="35">
        <v>79529</v>
      </c>
      <c r="I131" s="35">
        <v>0</v>
      </c>
      <c r="J131" s="35">
        <v>87264</v>
      </c>
      <c r="K131" s="35"/>
      <c r="L131" s="35">
        <v>174620</v>
      </c>
      <c r="M131" s="36">
        <f>N131+O131+P131+Q131+'部门经济（ 附13-2）'!D131+'部门经济（ 附13-2）'!E131+'部门经济（ 附13-2）'!F131+'部门经济（ 附13-2）'!G131+'部门经济（ 附13-2）'!H131+'部门经济（ 附13-2）'!I131+'部门经济（ 附13-2）'!J131+'部门经济（ 附13-2）'!K131+'部门经济（ 附13-2）'!L131+'部门经济（ 附13-2）'!M131+'部门经济（ 附13-2）'!N131+'部门经济（ 附13-2）'!O131+'部门经济（ 附13-2）'!P131+'部门经济（附13-3）'!D131+'部门经济（附13-3）'!E131+'部门经济（附13-3）'!F131+'部门经济（附13-3）'!G131+'部门经济（附13-3）'!H131+'部门经济（附13-3）'!I131+'部门经济（附13-3）'!J131+'部门经济（附13-3）'!K131+'部门经济（附13-3）'!L131</f>
        <v>497982</v>
      </c>
      <c r="N131" s="35">
        <v>50000</v>
      </c>
      <c r="O131" s="35">
        <v>120000</v>
      </c>
      <c r="P131" s="35">
        <v>0</v>
      </c>
      <c r="Q131" s="35">
        <v>500</v>
      </c>
    </row>
    <row r="132" spans="1:17" ht="24.75" customHeight="1">
      <c r="A132" s="35" t="s">
        <v>1500</v>
      </c>
      <c r="B132" s="35">
        <v>2010301</v>
      </c>
      <c r="C132" s="35" t="s">
        <v>1385</v>
      </c>
      <c r="D132" s="35">
        <f>'部门经济（附13-1）'!E132+'部门经济（附13-1）'!M132+'部门经济（附13-3）'!M132+'部门经济（附13-4）'!K132+'部门经济（附13-5）'!L132+'部门经济（附13-7）'!G132</f>
        <v>4792700</v>
      </c>
      <c r="E132" s="35">
        <f t="shared" si="1"/>
        <v>1796100</v>
      </c>
      <c r="F132" s="35">
        <v>820464</v>
      </c>
      <c r="G132" s="35">
        <v>726552</v>
      </c>
      <c r="H132" s="35">
        <v>61942</v>
      </c>
      <c r="I132" s="35">
        <v>0</v>
      </c>
      <c r="J132" s="35">
        <v>72180</v>
      </c>
      <c r="K132" s="35"/>
      <c r="L132" s="35">
        <v>114962</v>
      </c>
      <c r="M132" s="36">
        <f>N132+O132+P132+Q132+'部门经济（ 附13-2）'!D132+'部门经济（ 附13-2）'!E132+'部门经济（ 附13-2）'!F132+'部门经济（ 附13-2）'!G132+'部门经济（ 附13-2）'!H132+'部门经济（ 附13-2）'!I132+'部门经济（ 附13-2）'!J132+'部门经济（ 附13-2）'!K132+'部门经济（ 附13-2）'!L132+'部门经济（ 附13-2）'!M132+'部门经济（ 附13-2）'!N132+'部门经济（ 附13-2）'!O132+'部门经济（ 附13-2）'!P132+'部门经济（附13-3）'!D132+'部门经济（附13-3）'!E132+'部门经济（附13-3）'!F132+'部门经济（附13-3）'!G132+'部门经济（附13-3）'!H132+'部门经济（附13-3）'!I132+'部门经济（附13-3）'!J132+'部门经济（附13-3）'!K132+'部门经济（附13-3）'!L132</f>
        <v>694200</v>
      </c>
      <c r="N132" s="35">
        <v>83000</v>
      </c>
      <c r="O132" s="35">
        <v>150000</v>
      </c>
      <c r="P132" s="35">
        <v>30000</v>
      </c>
      <c r="Q132" s="35">
        <v>500</v>
      </c>
    </row>
    <row r="133" spans="1:17" ht="24.75" customHeight="1">
      <c r="A133" s="35" t="s">
        <v>1501</v>
      </c>
      <c r="B133" s="35">
        <v>2010301</v>
      </c>
      <c r="C133" s="35" t="s">
        <v>1385</v>
      </c>
      <c r="D133" s="35">
        <f>'部门经济（附13-1）'!E133+'部门经济（附13-1）'!M133+'部门经济（附13-3）'!M133+'部门经济（附13-4）'!K133+'部门经济（附13-5）'!L133+'部门经济（附13-7）'!G133</f>
        <v>3738600</v>
      </c>
      <c r="E133" s="35">
        <f aca="true" t="shared" si="2" ref="E133:E138">SUM(F133:L133)</f>
        <v>2149368</v>
      </c>
      <c r="F133" s="35">
        <v>862836</v>
      </c>
      <c r="G133" s="35">
        <v>1214629</v>
      </c>
      <c r="H133" s="35">
        <v>71903</v>
      </c>
      <c r="I133" s="35"/>
      <c r="J133" s="35"/>
      <c r="K133" s="35"/>
      <c r="L133" s="35"/>
      <c r="M133" s="36">
        <f>N133+O133+P133+Q133+'部门经济（ 附13-2）'!D133+'部门经济（ 附13-2）'!E133+'部门经济（ 附13-2）'!F133+'部门经济（ 附13-2）'!G133+'部门经济（ 附13-2）'!H133+'部门经济（ 附13-2）'!I133+'部门经济（ 附13-2）'!J133+'部门经济（ 附13-2）'!K133+'部门经济（ 附13-2）'!L133+'部门经济（ 附13-2）'!M133+'部门经济（ 附13-2）'!N133+'部门经济（ 附13-2）'!O133+'部门经济（ 附13-2）'!P133+'部门经济（附13-3）'!D133+'部门经济（附13-3）'!E133+'部门经济（附13-3）'!F133+'部门经济（附13-3）'!G133+'部门经济（附13-3）'!H133+'部门经济（附13-3）'!I133+'部门经济（附13-3）'!J133+'部门经济（附13-3）'!K133+'部门经济（附13-3）'!L133</f>
        <v>602000</v>
      </c>
      <c r="N133" s="35">
        <v>139000</v>
      </c>
      <c r="O133" s="35">
        <v>105000</v>
      </c>
      <c r="P133" s="35"/>
      <c r="Q133" s="35">
        <v>1000</v>
      </c>
    </row>
    <row r="134" spans="1:17" ht="24.75" customHeight="1">
      <c r="A134" s="35" t="s">
        <v>1502</v>
      </c>
      <c r="B134" s="35">
        <v>2010301</v>
      </c>
      <c r="C134" s="35" t="s">
        <v>1385</v>
      </c>
      <c r="D134" s="35">
        <f>'部门经济（附13-1）'!E134+'部门经济（附13-1）'!M134+'部门经济（附13-3）'!M134+'部门经济（附13-4）'!K134+'部门经济（附13-5）'!L134+'部门经济（附13-7）'!G134</f>
        <v>3208300</v>
      </c>
      <c r="E134" s="35">
        <f t="shared" si="2"/>
        <v>2481200</v>
      </c>
      <c r="F134" s="35">
        <v>1301724</v>
      </c>
      <c r="G134" s="35">
        <v>766200</v>
      </c>
      <c r="H134" s="35">
        <v>88061.5</v>
      </c>
      <c r="I134" s="35">
        <v>0</v>
      </c>
      <c r="J134" s="35">
        <v>143028</v>
      </c>
      <c r="K134" s="35"/>
      <c r="L134" s="35">
        <v>182186.5</v>
      </c>
      <c r="M134" s="36">
        <f>N134+O134+P134+Q134+'部门经济（ 附13-2）'!D134+'部门经济（ 附13-2）'!E134+'部门经济（ 附13-2）'!F134+'部门经济（ 附13-2）'!G134+'部门经济（ 附13-2）'!H134+'部门经济（ 附13-2）'!I134+'部门经济（ 附13-2）'!J134+'部门经济（ 附13-2）'!K134+'部门经济（ 附13-2）'!L134+'部门经济（ 附13-2）'!M134+'部门经济（ 附13-2）'!N134+'部门经济（ 附13-2）'!O134+'部门经济（ 附13-2）'!P134+'部门经济（附13-3）'!D134+'部门经济（附13-3）'!E134+'部门经济（附13-3）'!F134+'部门经济（附13-3）'!G134+'部门经济（附13-3）'!H134+'部门经济（附13-3）'!I134+'部门经济（附13-3）'!J134+'部门经济（附13-3）'!K134+'部门经济（附13-3）'!L134</f>
        <v>598500</v>
      </c>
      <c r="N134" s="35">
        <v>100000</v>
      </c>
      <c r="O134" s="35">
        <v>95000</v>
      </c>
      <c r="P134" s="35"/>
      <c r="Q134" s="35"/>
    </row>
    <row r="135" spans="1:17" ht="24.75" customHeight="1">
      <c r="A135" s="37" t="s">
        <v>1503</v>
      </c>
      <c r="B135" s="35">
        <v>2010301</v>
      </c>
      <c r="C135" s="35" t="s">
        <v>1385</v>
      </c>
      <c r="D135" s="35">
        <f>'部门经济（附13-1）'!E135+'部门经济（附13-1）'!M135+'部门经济（附13-3）'!M135+'部门经济（附13-4）'!K135+'部门经济（附13-5）'!L135+'部门经济（附13-7）'!G135</f>
        <v>3019900</v>
      </c>
      <c r="E135" s="35">
        <f t="shared" si="2"/>
        <v>1581000</v>
      </c>
      <c r="F135" s="35">
        <v>766256</v>
      </c>
      <c r="G135" s="35">
        <v>568374</v>
      </c>
      <c r="H135" s="35">
        <v>59688</v>
      </c>
      <c r="I135" s="35">
        <v>0</v>
      </c>
      <c r="J135" s="35">
        <v>102126</v>
      </c>
      <c r="K135" s="35"/>
      <c r="L135" s="35">
        <v>84556</v>
      </c>
      <c r="M135" s="36">
        <f>N135+O135+P135+Q135+'部门经济（ 附13-2）'!D135+'部门经济（ 附13-2）'!E135+'部门经济（ 附13-2）'!F135+'部门经济（ 附13-2）'!G135+'部门经济（ 附13-2）'!H135+'部门经济（ 附13-2）'!I135+'部门经济（ 附13-2）'!J135+'部门经济（ 附13-2）'!K135+'部门经济（ 附13-2）'!L135+'部门经济（ 附13-2）'!M135+'部门经济（ 附13-2）'!N135+'部门经济（ 附13-2）'!O135+'部门经济（ 附13-2）'!P135+'部门经济（附13-3）'!D135+'部门经济（附13-3）'!E135+'部门经济（附13-3）'!F135+'部门经济（附13-3）'!G135+'部门经济（附13-3）'!H135+'部门经济（附13-3）'!I135+'部门经济（附13-3）'!J135+'部门经济（附13-3）'!K135+'部门经济（附13-3）'!L135</f>
        <v>616452</v>
      </c>
      <c r="N135" s="35">
        <v>76452</v>
      </c>
      <c r="O135" s="35">
        <v>90000</v>
      </c>
      <c r="P135" s="35"/>
      <c r="Q135" s="35"/>
    </row>
    <row r="136" spans="1:17" ht="24.75" customHeight="1">
      <c r="A136" s="37" t="s">
        <v>1504</v>
      </c>
      <c r="B136" s="35"/>
      <c r="C136" s="35" t="s">
        <v>1385</v>
      </c>
      <c r="D136" s="35">
        <f>'部门经济（附13-1）'!E136+'部门经济（附13-1）'!M136+'部门经济（附13-3）'!M136+'部门经济（附13-4）'!K136+'部门经济（附13-5）'!L136+'部门经济（附13-7）'!G136+'部门经济（附13-7）'!L136</f>
        <v>364460000</v>
      </c>
      <c r="E136" s="35">
        <f t="shared" si="2"/>
        <v>0</v>
      </c>
      <c r="F136" s="35"/>
      <c r="G136" s="35"/>
      <c r="H136" s="35"/>
      <c r="I136" s="35"/>
      <c r="J136" s="35"/>
      <c r="K136" s="35"/>
      <c r="L136" s="35"/>
      <c r="M136" s="36">
        <f>N136+O136+P136+Q136+'部门经济（ 附13-2）'!D136+'部门经济（ 附13-2）'!E136+'部门经济（ 附13-2）'!F136+'部门经济（ 附13-2）'!G136+'部门经济（ 附13-2）'!H136+'部门经济（ 附13-2）'!I136+'部门经济（ 附13-2）'!J136+'部门经济（ 附13-2）'!K136+'部门经济（ 附13-2）'!L136+'部门经济（ 附13-2）'!M136+'部门经济（ 附13-2）'!N136+'部门经济（ 附13-2）'!O136+'部门经济（ 附13-2）'!P136+'部门经济（附13-3）'!D136+'部门经济（附13-3）'!E136+'部门经济（附13-3）'!F136+'部门经济（附13-3）'!G136+'部门经济（附13-3）'!H136+'部门经济（附13-3）'!I136+'部门经济（附13-3）'!J136+'部门经济（附13-3）'!K136+'部门经济（附13-3）'!L136</f>
        <v>0</v>
      </c>
      <c r="N136" s="35"/>
      <c r="O136" s="35"/>
      <c r="P136" s="35"/>
      <c r="Q136" s="35"/>
    </row>
    <row r="137" spans="1:17" ht="24.75" customHeight="1">
      <c r="A137" s="37" t="s">
        <v>663</v>
      </c>
      <c r="B137" s="35"/>
      <c r="C137" s="35"/>
      <c r="D137" s="35">
        <f>'部门经济（附13-1）'!E137+'部门经济（附13-1）'!M137+'部门经济（附13-3）'!M137+'部门经济（附13-4）'!K137+'部门经济（附13-5）'!L137+'部门经济（附13-7）'!G137+'部门经济（附13-7）'!L137</f>
        <v>535070000</v>
      </c>
      <c r="E137" s="35">
        <f t="shared" si="2"/>
        <v>0</v>
      </c>
      <c r="F137" s="35"/>
      <c r="G137" s="35"/>
      <c r="H137" s="35"/>
      <c r="I137" s="35"/>
      <c r="J137" s="35"/>
      <c r="K137" s="35"/>
      <c r="L137" s="35"/>
      <c r="M137" s="36">
        <f>N137+O137+P137+Q137+'部门经济（ 附13-2）'!D137+'部门经济（ 附13-2）'!E137+'部门经济（ 附13-2）'!F137+'部门经济（ 附13-2）'!G137+'部门经济（ 附13-2）'!H137+'部门经济（ 附13-2）'!I137+'部门经济（ 附13-2）'!J137+'部门经济（ 附13-2）'!K137+'部门经济（ 附13-2）'!L137+'部门经济（ 附13-2）'!M137+'部门经济（ 附13-2）'!N137+'部门经济（ 附13-2）'!O137+'部门经济（ 附13-2）'!P137+'部门经济（附13-3）'!D137+'部门经济（附13-3）'!E137+'部门经济（附13-3）'!F137+'部门经济（附13-3）'!G137+'部门经济（附13-3）'!H137+'部门经济（附13-3）'!I137+'部门经济（附13-3）'!J137+'部门经济（附13-3）'!K137+'部门经济（附13-3）'!L137</f>
        <v>0</v>
      </c>
      <c r="N137" s="35"/>
      <c r="O137" s="35"/>
      <c r="P137" s="35"/>
      <c r="Q137" s="35"/>
    </row>
    <row r="138" spans="1:17" ht="39" customHeight="1">
      <c r="A138" s="6" t="s">
        <v>1505</v>
      </c>
      <c r="B138" s="6"/>
      <c r="C138" s="6"/>
      <c r="D138" s="35">
        <f>'部门经济（附13-1）'!E138+'部门经济（附13-1）'!M138+'部门经济（附13-3）'!M138+'部门经济（附13-4）'!K138+'部门经济（附13-5）'!L138+'部门经济（附13-7）'!G138+'部门经济（附13-7）'!L138</f>
        <v>1401025681</v>
      </c>
      <c r="E138" s="35">
        <f t="shared" si="2"/>
        <v>321542469</v>
      </c>
      <c r="F138" s="87">
        <f>SUM(F6:F135)</f>
        <v>159576438.04</v>
      </c>
      <c r="G138" s="87">
        <f aca="true" t="shared" si="3" ref="G138:Q138">SUM(G6:G135)</f>
        <v>78665822.96000001</v>
      </c>
      <c r="H138" s="87">
        <f t="shared" si="3"/>
        <v>7169004.5</v>
      </c>
      <c r="I138" s="87">
        <f t="shared" si="3"/>
        <v>0</v>
      </c>
      <c r="J138" s="87">
        <f t="shared" si="3"/>
        <v>63265080</v>
      </c>
      <c r="K138" s="87">
        <f t="shared" si="3"/>
        <v>854740</v>
      </c>
      <c r="L138" s="87">
        <f t="shared" si="3"/>
        <v>12011383.5</v>
      </c>
      <c r="M138" s="36">
        <f>N138+O138+P138+Q138+'部门经济（ 附13-2）'!D138+'部门经济（ 附13-2）'!E138+'部门经济（ 附13-2）'!F138+'部门经济（ 附13-2）'!G138+'部门经济（ 附13-2）'!H138+'部门经济（ 附13-2）'!I138+'部门经济（ 附13-2）'!J138+'部门经济（ 附13-2）'!K138+'部门经济（ 附13-2）'!L138+'部门经济（ 附13-2）'!M138+'部门经济（ 附13-2）'!N138+'部门经济（ 附13-2）'!O138+'部门经济（ 附13-2）'!P138+'部门经济（附13-3）'!D138+'部门经济（附13-3）'!E138+'部门经济（附13-3）'!F138+'部门经济（附13-3）'!G138+'部门经济（附13-3）'!H138+'部门经济（附13-3）'!I138+'部门经济（附13-3）'!J138+'部门经济（附13-3）'!K138+'部门经济（附13-3）'!L138</f>
        <v>71427995</v>
      </c>
      <c r="N138" s="87">
        <f t="shared" si="3"/>
        <v>9888020.49</v>
      </c>
      <c r="O138" s="87">
        <f t="shared" si="3"/>
        <v>4552061</v>
      </c>
      <c r="P138" s="87">
        <f t="shared" si="3"/>
        <v>131200</v>
      </c>
      <c r="Q138" s="87">
        <f t="shared" si="3"/>
        <v>13505</v>
      </c>
    </row>
    <row r="140" spans="1:12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2.75">
      <c r="A141" s="72" t="s">
        <v>1507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</sheetData>
  <sheetProtection/>
  <mergeCells count="10">
    <mergeCell ref="A2:Q2"/>
    <mergeCell ref="F3:L3"/>
    <mergeCell ref="E4:L4"/>
    <mergeCell ref="M4:Q4"/>
    <mergeCell ref="A140:L140"/>
    <mergeCell ref="A141:L141"/>
    <mergeCell ref="A4:A5"/>
    <mergeCell ref="B4:B5"/>
    <mergeCell ref="C4:C5"/>
    <mergeCell ref="D4:D5"/>
  </mergeCells>
  <printOptions/>
  <pageMargins left="0.2" right="0.16" top="0.31" bottom="0.29" header="0.22" footer="0.19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pane ySplit="5" topLeftCell="A126" activePane="bottomLeft" state="frozen"/>
      <selection pane="bottomLeft" activeCell="A136" sqref="A136:A137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4" width="7.28125" style="0" customWidth="1"/>
    <col min="5" max="5" width="8.421875" style="0" customWidth="1"/>
    <col min="6" max="6" width="7.7109375" style="0" customWidth="1"/>
    <col min="7" max="7" width="8.8515625" style="0" customWidth="1"/>
    <col min="8" max="9" width="10.7109375" style="0" customWidth="1"/>
    <col min="10" max="10" width="13.421875" style="0" customWidth="1"/>
    <col min="11" max="13" width="7.7109375" style="0" customWidth="1"/>
    <col min="14" max="14" width="10.00390625" style="0" customWidth="1"/>
    <col min="15" max="15" width="11.57421875" style="0" customWidth="1"/>
    <col min="16" max="16" width="9.7109375" style="0" customWidth="1"/>
  </cols>
  <sheetData>
    <row r="1" spans="1:3" ht="30" customHeight="1">
      <c r="A1" s="79" t="s">
        <v>1508</v>
      </c>
      <c r="B1" s="17"/>
      <c r="C1" s="17"/>
    </row>
    <row r="2" spans="1:17" ht="24" customHeight="1">
      <c r="A2" s="18" t="s">
        <v>1509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1"/>
    </row>
    <row r="3" spans="1:16" ht="17.25" customHeight="1">
      <c r="A3" s="17"/>
      <c r="B3" s="17"/>
      <c r="C3" s="17"/>
      <c r="E3" s="68"/>
      <c r="F3" s="68"/>
      <c r="G3" s="68"/>
      <c r="H3" s="68"/>
      <c r="I3" s="17"/>
      <c r="P3" s="17" t="s">
        <v>1366</v>
      </c>
    </row>
    <row r="4" spans="1:16" ht="23.25" customHeight="1">
      <c r="A4" s="20" t="s">
        <v>1367</v>
      </c>
      <c r="B4" s="20" t="s">
        <v>1368</v>
      </c>
      <c r="C4" s="20" t="s">
        <v>1369</v>
      </c>
      <c r="D4" s="21" t="s">
        <v>1372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8"/>
    </row>
    <row r="5" spans="1:16" ht="23.25" customHeight="1">
      <c r="A5" s="26"/>
      <c r="B5" s="26"/>
      <c r="C5" s="26"/>
      <c r="D5" s="24" t="s">
        <v>1510</v>
      </c>
      <c r="E5" s="24" t="s">
        <v>1511</v>
      </c>
      <c r="F5" s="24" t="s">
        <v>1512</v>
      </c>
      <c r="G5" s="24" t="s">
        <v>1513</v>
      </c>
      <c r="H5" s="24" t="s">
        <v>1514</v>
      </c>
      <c r="I5" s="24" t="s">
        <v>1515</v>
      </c>
      <c r="J5" s="24" t="s">
        <v>1516</v>
      </c>
      <c r="K5" s="24" t="s">
        <v>1517</v>
      </c>
      <c r="L5" s="24" t="s">
        <v>1518</v>
      </c>
      <c r="M5" s="24" t="s">
        <v>1519</v>
      </c>
      <c r="N5" s="24" t="s">
        <v>1520</v>
      </c>
      <c r="O5" s="24" t="s">
        <v>1521</v>
      </c>
      <c r="P5" s="24" t="s">
        <v>1522</v>
      </c>
    </row>
    <row r="6" spans="1:16" ht="24.75" customHeight="1">
      <c r="A6" s="35" t="s">
        <v>1384</v>
      </c>
      <c r="B6" s="35">
        <v>2010101</v>
      </c>
      <c r="C6" s="35" t="s">
        <v>1385</v>
      </c>
      <c r="D6" s="36">
        <v>4000</v>
      </c>
      <c r="E6" s="36">
        <v>40000</v>
      </c>
      <c r="F6" s="36">
        <v>60000</v>
      </c>
      <c r="G6" s="36"/>
      <c r="H6" s="36"/>
      <c r="I6" s="36">
        <v>160000</v>
      </c>
      <c r="J6" s="36">
        <v>150000</v>
      </c>
      <c r="K6" s="36">
        <v>5000</v>
      </c>
      <c r="L6" s="36"/>
      <c r="M6" s="36">
        <v>60000</v>
      </c>
      <c r="N6" s="36"/>
      <c r="O6" s="36"/>
      <c r="P6" s="36"/>
    </row>
    <row r="7" spans="1:16" ht="24.75" customHeight="1">
      <c r="A7" s="35" t="s">
        <v>1386</v>
      </c>
      <c r="B7" s="36">
        <v>2010201</v>
      </c>
      <c r="C7" s="35" t="s">
        <v>1385</v>
      </c>
      <c r="D7" s="36"/>
      <c r="E7" s="36">
        <v>26000</v>
      </c>
      <c r="F7" s="36">
        <v>29000</v>
      </c>
      <c r="G7" s="36"/>
      <c r="H7" s="36"/>
      <c r="I7" s="36">
        <v>97000</v>
      </c>
      <c r="J7" s="36">
        <v>90000</v>
      </c>
      <c r="K7" s="36"/>
      <c r="L7" s="36"/>
      <c r="M7" s="36">
        <v>120000</v>
      </c>
      <c r="N7" s="36"/>
      <c r="O7" s="36"/>
      <c r="P7" s="36"/>
    </row>
    <row r="8" spans="1:16" ht="24.75" customHeight="1">
      <c r="A8" s="35" t="s">
        <v>1387</v>
      </c>
      <c r="B8" s="35">
        <v>2013101</v>
      </c>
      <c r="C8" s="35" t="s">
        <v>1385</v>
      </c>
      <c r="D8" s="36"/>
      <c r="E8" s="36">
        <v>47500</v>
      </c>
      <c r="F8" s="36">
        <v>38000</v>
      </c>
      <c r="G8" s="36"/>
      <c r="H8" s="36"/>
      <c r="I8" s="36">
        <v>255920</v>
      </c>
      <c r="J8" s="36">
        <v>53000</v>
      </c>
      <c r="K8" s="36"/>
      <c r="L8" s="36">
        <v>50000</v>
      </c>
      <c r="M8" s="36">
        <v>18000</v>
      </c>
      <c r="N8" s="36"/>
      <c r="O8" s="36"/>
      <c r="P8" s="36"/>
    </row>
    <row r="9" spans="1:16" ht="24.75" customHeight="1">
      <c r="A9" s="35" t="s">
        <v>1388</v>
      </c>
      <c r="B9" s="36"/>
      <c r="C9" s="35" t="s">
        <v>1385</v>
      </c>
      <c r="D9" s="36"/>
      <c r="E9" s="36">
        <v>60000</v>
      </c>
      <c r="F9" s="36">
        <v>70000</v>
      </c>
      <c r="G9" s="36"/>
      <c r="H9" s="36"/>
      <c r="I9" s="36">
        <v>550000</v>
      </c>
      <c r="J9" s="36">
        <v>60000</v>
      </c>
      <c r="K9" s="36"/>
      <c r="L9" s="36">
        <v>50000</v>
      </c>
      <c r="M9" s="36"/>
      <c r="N9" s="36"/>
      <c r="O9" s="36"/>
      <c r="P9" s="36"/>
    </row>
    <row r="10" spans="1:16" ht="24.75" customHeight="1">
      <c r="A10" s="35" t="s">
        <v>1389</v>
      </c>
      <c r="B10" s="35">
        <v>2010501</v>
      </c>
      <c r="C10" s="35" t="s">
        <v>1385</v>
      </c>
      <c r="D10" s="36"/>
      <c r="E10" s="36">
        <v>7000</v>
      </c>
      <c r="F10" s="36">
        <v>3000</v>
      </c>
      <c r="G10" s="36"/>
      <c r="H10" s="36"/>
      <c r="I10" s="36">
        <v>54500</v>
      </c>
      <c r="J10" s="36">
        <v>50000</v>
      </c>
      <c r="K10" s="36"/>
      <c r="L10" s="36">
        <v>10000</v>
      </c>
      <c r="M10" s="36">
        <v>26000</v>
      </c>
      <c r="N10" s="36"/>
      <c r="O10" s="36"/>
      <c r="P10" s="36"/>
    </row>
    <row r="11" spans="1:16" ht="24.75" customHeight="1">
      <c r="A11" s="35" t="s">
        <v>1390</v>
      </c>
      <c r="B11" s="36">
        <v>2010601</v>
      </c>
      <c r="C11" s="35" t="s">
        <v>1385</v>
      </c>
      <c r="D11" s="36">
        <v>10000</v>
      </c>
      <c r="E11" s="36">
        <v>100000</v>
      </c>
      <c r="F11" s="36">
        <v>10000</v>
      </c>
      <c r="G11" s="36"/>
      <c r="H11" s="36"/>
      <c r="I11" s="36">
        <v>120000</v>
      </c>
      <c r="J11" s="36">
        <v>330000</v>
      </c>
      <c r="K11" s="36"/>
      <c r="L11" s="36"/>
      <c r="M11" s="36">
        <v>90000</v>
      </c>
      <c r="N11" s="36"/>
      <c r="O11" s="36"/>
      <c r="P11" s="36"/>
    </row>
    <row r="12" spans="1:16" ht="24.75" customHeight="1">
      <c r="A12" s="35" t="s">
        <v>1391</v>
      </c>
      <c r="B12" s="36">
        <v>2010308</v>
      </c>
      <c r="C12" s="35" t="s">
        <v>1385</v>
      </c>
      <c r="D12" s="36"/>
      <c r="E12" s="36">
        <v>3500</v>
      </c>
      <c r="F12" s="36">
        <v>2000</v>
      </c>
      <c r="G12" s="36"/>
      <c r="H12" s="36"/>
      <c r="I12" s="36">
        <v>14000</v>
      </c>
      <c r="J12" s="36"/>
      <c r="K12" s="36"/>
      <c r="L12" s="36"/>
      <c r="M12" s="36"/>
      <c r="N12" s="36"/>
      <c r="O12" s="36"/>
      <c r="P12" s="36"/>
    </row>
    <row r="13" spans="1:16" ht="24.75" customHeight="1">
      <c r="A13" s="35" t="s">
        <v>1392</v>
      </c>
      <c r="B13" s="36">
        <v>2010407</v>
      </c>
      <c r="C13" s="35" t="s">
        <v>1385</v>
      </c>
      <c r="D13" s="36">
        <v>5000</v>
      </c>
      <c r="E13" s="36"/>
      <c r="F13" s="36">
        <v>5000</v>
      </c>
      <c r="G13" s="36"/>
      <c r="H13" s="36"/>
      <c r="I13" s="36">
        <v>30000</v>
      </c>
      <c r="J13" s="36"/>
      <c r="K13" s="36"/>
      <c r="L13" s="36"/>
      <c r="M13" s="36"/>
      <c r="N13" s="36"/>
      <c r="O13" s="36"/>
      <c r="P13" s="36"/>
    </row>
    <row r="14" spans="1:16" ht="24.75" customHeight="1">
      <c r="A14" s="35" t="s">
        <v>1393</v>
      </c>
      <c r="B14" s="80">
        <v>2012901</v>
      </c>
      <c r="C14" s="35" t="s">
        <v>1385</v>
      </c>
      <c r="D14" s="36">
        <v>1000</v>
      </c>
      <c r="E14" s="36">
        <v>4000</v>
      </c>
      <c r="F14" s="36">
        <v>1000</v>
      </c>
      <c r="G14" s="36"/>
      <c r="H14" s="36"/>
      <c r="I14" s="36">
        <v>60000</v>
      </c>
      <c r="J14" s="36">
        <v>20000</v>
      </c>
      <c r="K14" s="36">
        <v>150000</v>
      </c>
      <c r="L14" s="36"/>
      <c r="M14" s="36"/>
      <c r="N14" s="36"/>
      <c r="O14" s="36"/>
      <c r="P14" s="36"/>
    </row>
    <row r="15" spans="1:16" ht="24.75" customHeight="1">
      <c r="A15" s="35" t="s">
        <v>1394</v>
      </c>
      <c r="B15" s="36">
        <v>2012901</v>
      </c>
      <c r="C15" s="35" t="s">
        <v>1385</v>
      </c>
      <c r="D15" s="36"/>
      <c r="E15" s="36"/>
      <c r="F15" s="36">
        <v>3200</v>
      </c>
      <c r="G15" s="36"/>
      <c r="H15" s="36"/>
      <c r="I15" s="36">
        <v>16750</v>
      </c>
      <c r="J15" s="36">
        <v>6500</v>
      </c>
      <c r="K15" s="36"/>
      <c r="L15" s="36"/>
      <c r="M15" s="36"/>
      <c r="N15" s="36"/>
      <c r="O15" s="36"/>
      <c r="P15" s="36"/>
    </row>
    <row r="16" spans="1:16" ht="24.75" customHeight="1">
      <c r="A16" s="37" t="s">
        <v>1395</v>
      </c>
      <c r="B16" s="36">
        <v>2010301</v>
      </c>
      <c r="C16" s="35" t="s">
        <v>1385</v>
      </c>
      <c r="D16" s="36">
        <v>1000</v>
      </c>
      <c r="E16" s="36">
        <v>1000</v>
      </c>
      <c r="F16" s="36"/>
      <c r="G16" s="36"/>
      <c r="H16" s="36"/>
      <c r="I16" s="36">
        <v>11000</v>
      </c>
      <c r="J16" s="36"/>
      <c r="K16" s="36"/>
      <c r="L16" s="36"/>
      <c r="M16" s="36"/>
      <c r="N16" s="36"/>
      <c r="O16" s="36"/>
      <c r="P16" s="36"/>
    </row>
    <row r="17" spans="1:16" ht="24.75" customHeight="1">
      <c r="A17" s="37" t="s">
        <v>1396</v>
      </c>
      <c r="B17" s="36">
        <v>2013601</v>
      </c>
      <c r="C17" s="35" t="s">
        <v>1385</v>
      </c>
      <c r="D17" s="36"/>
      <c r="E17" s="96">
        <v>2000</v>
      </c>
      <c r="F17" s="96">
        <v>2500</v>
      </c>
      <c r="G17" s="36"/>
      <c r="H17" s="36"/>
      <c r="I17" s="96">
        <v>30000</v>
      </c>
      <c r="J17" s="36"/>
      <c r="K17" s="36"/>
      <c r="L17" s="36"/>
      <c r="M17" s="36"/>
      <c r="N17" s="36"/>
      <c r="O17" s="36"/>
      <c r="P17" s="36"/>
    </row>
    <row r="18" spans="1:16" ht="24.75" customHeight="1">
      <c r="A18" s="37" t="s">
        <v>1397</v>
      </c>
      <c r="B18" s="36">
        <v>2010301</v>
      </c>
      <c r="C18" s="35" t="s">
        <v>1385</v>
      </c>
      <c r="D18" s="36">
        <v>2000</v>
      </c>
      <c r="E18" s="36"/>
      <c r="F18" s="36"/>
      <c r="G18" s="36"/>
      <c r="H18" s="36"/>
      <c r="I18" s="36">
        <v>20000</v>
      </c>
      <c r="J18" s="36"/>
      <c r="K18" s="36"/>
      <c r="L18" s="36"/>
      <c r="M18" s="36">
        <v>5000</v>
      </c>
      <c r="N18" s="36"/>
      <c r="O18" s="36"/>
      <c r="P18" s="36"/>
    </row>
    <row r="19" spans="1:16" ht="24.75" customHeight="1">
      <c r="A19" s="69" t="s">
        <v>1398</v>
      </c>
      <c r="B19" s="35">
        <v>2010301</v>
      </c>
      <c r="C19" s="35" t="s">
        <v>1385</v>
      </c>
      <c r="D19" s="35">
        <v>8000</v>
      </c>
      <c r="E19" s="36">
        <v>15000</v>
      </c>
      <c r="F19" s="36">
        <v>8000</v>
      </c>
      <c r="G19" s="36"/>
      <c r="H19" s="36"/>
      <c r="I19" s="36">
        <v>8000</v>
      </c>
      <c r="J19" s="36"/>
      <c r="K19" s="36"/>
      <c r="L19" s="36"/>
      <c r="M19" s="36"/>
      <c r="N19" s="36"/>
      <c r="O19" s="36"/>
      <c r="P19" s="35"/>
    </row>
    <row r="20" spans="1:16" ht="24.75" customHeight="1">
      <c r="A20" s="35" t="s">
        <v>1399</v>
      </c>
      <c r="B20" s="36">
        <v>2010301</v>
      </c>
      <c r="C20" s="35" t="s">
        <v>1385</v>
      </c>
      <c r="D20" s="36">
        <v>1000</v>
      </c>
      <c r="E20" s="36"/>
      <c r="F20" s="36">
        <v>1500</v>
      </c>
      <c r="G20" s="36"/>
      <c r="H20" s="36"/>
      <c r="I20" s="36">
        <v>50000</v>
      </c>
      <c r="J20" s="36"/>
      <c r="K20" s="36"/>
      <c r="L20" s="36"/>
      <c r="M20" s="36"/>
      <c r="N20" s="36"/>
      <c r="O20" s="36"/>
      <c r="P20" s="36"/>
    </row>
    <row r="21" spans="1:16" ht="24.75" customHeight="1">
      <c r="A21" s="35" t="s">
        <v>1400</v>
      </c>
      <c r="B21" s="35">
        <v>2012801</v>
      </c>
      <c r="C21" s="35" t="s">
        <v>1385</v>
      </c>
      <c r="D21" s="36"/>
      <c r="E21" s="36"/>
      <c r="F21" s="36">
        <v>3000</v>
      </c>
      <c r="G21" s="36"/>
      <c r="H21" s="36"/>
      <c r="I21" s="36">
        <v>40000</v>
      </c>
      <c r="J21" s="36"/>
      <c r="K21" s="36"/>
      <c r="L21" s="36">
        <v>5000</v>
      </c>
      <c r="M21" s="36">
        <v>30000</v>
      </c>
      <c r="N21" s="36"/>
      <c r="O21" s="36"/>
      <c r="P21" s="36"/>
    </row>
    <row r="22" spans="1:16" ht="24.75" customHeight="1">
      <c r="A22" s="35" t="s">
        <v>1401</v>
      </c>
      <c r="B22" s="35">
        <v>2013401</v>
      </c>
      <c r="C22" s="35" t="s">
        <v>1385</v>
      </c>
      <c r="D22" s="36"/>
      <c r="E22" s="36"/>
      <c r="F22" s="36">
        <v>1000</v>
      </c>
      <c r="G22" s="36"/>
      <c r="H22" s="36"/>
      <c r="I22" s="36">
        <v>18600</v>
      </c>
      <c r="J22" s="36"/>
      <c r="K22" s="36"/>
      <c r="L22" s="36"/>
      <c r="M22" s="36">
        <v>45000</v>
      </c>
      <c r="N22" s="36"/>
      <c r="O22" s="36"/>
      <c r="P22" s="36"/>
    </row>
    <row r="23" spans="1:16" ht="24.75" customHeight="1">
      <c r="A23" s="35" t="s">
        <v>1402</v>
      </c>
      <c r="B23" s="36">
        <v>2011001</v>
      </c>
      <c r="C23" s="35" t="s">
        <v>1385</v>
      </c>
      <c r="D23" s="36"/>
      <c r="E23" s="36"/>
      <c r="F23" s="36"/>
      <c r="G23" s="36"/>
      <c r="H23" s="36"/>
      <c r="I23" s="36">
        <v>9380</v>
      </c>
      <c r="J23" s="36"/>
      <c r="K23" s="36"/>
      <c r="L23" s="36"/>
      <c r="M23" s="36"/>
      <c r="N23" s="36"/>
      <c r="O23" s="36"/>
      <c r="P23" s="36"/>
    </row>
    <row r="24" spans="1:16" ht="24.75" customHeight="1">
      <c r="A24" s="35" t="s">
        <v>1403</v>
      </c>
      <c r="B24" s="35">
        <v>2012601</v>
      </c>
      <c r="C24" s="35" t="s">
        <v>1385</v>
      </c>
      <c r="D24" s="36"/>
      <c r="E24" s="36"/>
      <c r="F24" s="36">
        <v>960</v>
      </c>
      <c r="G24" s="36"/>
      <c r="H24" s="36"/>
      <c r="I24" s="36" t="s">
        <v>1523</v>
      </c>
      <c r="J24" s="36">
        <v>7800</v>
      </c>
      <c r="K24" s="36"/>
      <c r="L24" s="36"/>
      <c r="M24" s="36"/>
      <c r="N24" s="36"/>
      <c r="O24" s="36"/>
      <c r="P24" s="36"/>
    </row>
    <row r="25" spans="1:16" ht="24.75" customHeight="1">
      <c r="A25" s="35" t="s">
        <v>1404</v>
      </c>
      <c r="B25" s="36">
        <v>2012906</v>
      </c>
      <c r="C25" s="35" t="s">
        <v>1385</v>
      </c>
      <c r="D25" s="36">
        <v>6000</v>
      </c>
      <c r="E25" s="36">
        <v>10000</v>
      </c>
      <c r="F25" s="36">
        <v>4000</v>
      </c>
      <c r="G25" s="36"/>
      <c r="H25" s="36"/>
      <c r="I25" s="36">
        <v>9000</v>
      </c>
      <c r="J25" s="36">
        <v>9500</v>
      </c>
      <c r="K25" s="36"/>
      <c r="L25" s="36"/>
      <c r="M25" s="36"/>
      <c r="N25" s="36"/>
      <c r="O25" s="36"/>
      <c r="P25" s="36"/>
    </row>
    <row r="26" spans="1:16" ht="24.75" customHeight="1">
      <c r="A26" s="35" t="s">
        <v>1405</v>
      </c>
      <c r="B26" s="36">
        <v>2010301</v>
      </c>
      <c r="C26" s="35" t="s">
        <v>1385</v>
      </c>
      <c r="D26" s="36">
        <v>1500</v>
      </c>
      <c r="E26" s="36">
        <v>2000</v>
      </c>
      <c r="F26" s="36">
        <v>1500</v>
      </c>
      <c r="G26" s="36"/>
      <c r="H26" s="36"/>
      <c r="I26" s="36">
        <v>2000</v>
      </c>
      <c r="J26" s="36">
        <v>3000</v>
      </c>
      <c r="K26" s="36"/>
      <c r="L26" s="36"/>
      <c r="M26" s="36"/>
      <c r="N26" s="36"/>
      <c r="O26" s="36"/>
      <c r="P26" s="36"/>
    </row>
    <row r="27" spans="1:16" ht="24.75" customHeight="1">
      <c r="A27" s="35" t="s">
        <v>1406</v>
      </c>
      <c r="B27" s="36">
        <v>2013201</v>
      </c>
      <c r="C27" s="35" t="s">
        <v>1385</v>
      </c>
      <c r="D27" s="36"/>
      <c r="E27" s="36">
        <v>28000</v>
      </c>
      <c r="F27" s="36">
        <v>30000</v>
      </c>
      <c r="G27" s="36"/>
      <c r="H27" s="36"/>
      <c r="I27" s="36">
        <v>190000</v>
      </c>
      <c r="J27" s="36">
        <v>140000</v>
      </c>
      <c r="K27" s="36"/>
      <c r="L27" s="36"/>
      <c r="M27" s="36">
        <v>320000</v>
      </c>
      <c r="N27" s="36"/>
      <c r="O27" s="36"/>
      <c r="P27" s="36"/>
    </row>
    <row r="28" spans="1:16" ht="24.75" customHeight="1">
      <c r="A28" s="35" t="s">
        <v>1407</v>
      </c>
      <c r="B28" s="35">
        <v>2010301</v>
      </c>
      <c r="C28" s="35" t="s">
        <v>1385</v>
      </c>
      <c r="D28" s="36">
        <v>120000</v>
      </c>
      <c r="E28" s="36">
        <v>200000</v>
      </c>
      <c r="F28" s="36">
        <v>170000</v>
      </c>
      <c r="G28" s="36">
        <v>80000</v>
      </c>
      <c r="H28" s="36"/>
      <c r="I28" s="36">
        <v>200000</v>
      </c>
      <c r="J28" s="36">
        <v>1207521</v>
      </c>
      <c r="K28" s="36">
        <v>106000</v>
      </c>
      <c r="L28" s="36"/>
      <c r="M28" s="36">
        <v>10000</v>
      </c>
      <c r="N28" s="36"/>
      <c r="O28" s="36"/>
      <c r="P28" s="36"/>
    </row>
    <row r="29" spans="1:16" ht="24.75" customHeight="1">
      <c r="A29" s="35" t="s">
        <v>1408</v>
      </c>
      <c r="B29" s="35">
        <v>2011101</v>
      </c>
      <c r="C29" s="35" t="s">
        <v>1385</v>
      </c>
      <c r="D29" s="89"/>
      <c r="E29" s="89">
        <v>130000</v>
      </c>
      <c r="F29" s="89">
        <v>40000</v>
      </c>
      <c r="G29" s="89"/>
      <c r="H29" s="89"/>
      <c r="I29" s="89">
        <f>290000+40000</f>
        <v>330000</v>
      </c>
      <c r="J29" s="89">
        <v>150000</v>
      </c>
      <c r="K29" s="89"/>
      <c r="L29" s="89"/>
      <c r="M29" s="89">
        <v>50000</v>
      </c>
      <c r="N29" s="89"/>
      <c r="O29" s="89"/>
      <c r="P29" s="89"/>
    </row>
    <row r="30" spans="1:16" ht="24.75" customHeight="1">
      <c r="A30" s="37" t="s">
        <v>1409</v>
      </c>
      <c r="B30" s="35">
        <v>2011101</v>
      </c>
      <c r="C30" s="35" t="s">
        <v>1385</v>
      </c>
      <c r="D30" s="36"/>
      <c r="E30" s="35">
        <v>5000</v>
      </c>
      <c r="F30" s="35"/>
      <c r="G30" s="35"/>
      <c r="H30" s="35"/>
      <c r="I30" s="35">
        <v>265000</v>
      </c>
      <c r="J30" s="35">
        <v>100000</v>
      </c>
      <c r="K30" s="36"/>
      <c r="L30" s="36"/>
      <c r="M30" s="36"/>
      <c r="N30" s="36"/>
      <c r="O30" s="36"/>
      <c r="P30" s="36"/>
    </row>
    <row r="31" spans="1:16" ht="24.75" customHeight="1">
      <c r="A31" s="37" t="s">
        <v>1410</v>
      </c>
      <c r="B31" s="35">
        <v>2010301</v>
      </c>
      <c r="C31" s="35" t="s">
        <v>1385</v>
      </c>
      <c r="D31" s="35"/>
      <c r="E31" s="35"/>
      <c r="F31" s="35"/>
      <c r="G31" s="35"/>
      <c r="H31" s="35"/>
      <c r="I31" s="35">
        <v>20000</v>
      </c>
      <c r="J31" s="35"/>
      <c r="K31" s="35"/>
      <c r="L31" s="35"/>
      <c r="M31" s="35"/>
      <c r="N31" s="35"/>
      <c r="O31" s="35"/>
      <c r="P31" s="35"/>
    </row>
    <row r="32" spans="1:16" ht="24.75" customHeight="1">
      <c r="A32" s="37" t="s">
        <v>1411</v>
      </c>
      <c r="B32" s="36">
        <v>2010801</v>
      </c>
      <c r="C32" s="35" t="s">
        <v>1385</v>
      </c>
      <c r="D32" s="36">
        <v>5000</v>
      </c>
      <c r="E32" s="36">
        <v>5000</v>
      </c>
      <c r="F32" s="36">
        <v>5000</v>
      </c>
      <c r="G32" s="36"/>
      <c r="H32" s="36"/>
      <c r="I32" s="36">
        <v>27500</v>
      </c>
      <c r="J32" s="36">
        <v>16900</v>
      </c>
      <c r="K32" s="36"/>
      <c r="L32" s="36"/>
      <c r="M32" s="36">
        <v>6000</v>
      </c>
      <c r="N32" s="36"/>
      <c r="O32" s="36"/>
      <c r="P32" s="36"/>
    </row>
    <row r="33" spans="1:16" ht="24.75" customHeight="1">
      <c r="A33" s="35" t="s">
        <v>1412</v>
      </c>
      <c r="B33" s="35">
        <v>2010301</v>
      </c>
      <c r="C33" s="35" t="s">
        <v>1385</v>
      </c>
      <c r="D33" s="36">
        <v>3000</v>
      </c>
      <c r="E33" s="36">
        <v>4000</v>
      </c>
      <c r="F33" s="36">
        <v>3000</v>
      </c>
      <c r="G33" s="36"/>
      <c r="H33" s="36"/>
      <c r="I33" s="36">
        <v>8000</v>
      </c>
      <c r="J33" s="36"/>
      <c r="K33" s="36"/>
      <c r="L33" s="36"/>
      <c r="M33" s="36"/>
      <c r="N33" s="36"/>
      <c r="O33" s="36"/>
      <c r="P33" s="36"/>
    </row>
    <row r="34" spans="1:16" ht="24.75" customHeight="1">
      <c r="A34" s="35" t="s">
        <v>1413</v>
      </c>
      <c r="B34" s="36">
        <v>2013801</v>
      </c>
      <c r="C34" s="35" t="s">
        <v>1385</v>
      </c>
      <c r="D34" s="36">
        <v>10000</v>
      </c>
      <c r="E34" s="36">
        <v>30000</v>
      </c>
      <c r="F34" s="36">
        <v>30000</v>
      </c>
      <c r="G34" s="36"/>
      <c r="H34" s="36"/>
      <c r="I34" s="36">
        <v>150000</v>
      </c>
      <c r="J34" s="36">
        <v>138000</v>
      </c>
      <c r="K34" s="36"/>
      <c r="L34" s="36"/>
      <c r="M34" s="36">
        <v>5200</v>
      </c>
      <c r="N34" s="36"/>
      <c r="O34" s="36"/>
      <c r="P34" s="36"/>
    </row>
    <row r="35" spans="1:16" ht="24.75" customHeight="1">
      <c r="A35" s="35" t="s">
        <v>1414</v>
      </c>
      <c r="B35" s="37"/>
      <c r="C35" s="35" t="s">
        <v>1385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24.75" customHeight="1">
      <c r="A36" s="70" t="s">
        <v>1415</v>
      </c>
      <c r="B36" s="70">
        <v>2040201</v>
      </c>
      <c r="C36" s="35" t="s">
        <v>1385</v>
      </c>
      <c r="D36" s="36">
        <v>20000</v>
      </c>
      <c r="E36" s="36">
        <v>500000</v>
      </c>
      <c r="F36" s="36">
        <v>70000</v>
      </c>
      <c r="G36" s="36"/>
      <c r="H36" s="36"/>
      <c r="I36" s="36">
        <v>155300</v>
      </c>
      <c r="J36" s="36">
        <v>500000</v>
      </c>
      <c r="K36" s="36"/>
      <c r="L36" s="36"/>
      <c r="M36" s="36"/>
      <c r="N36" s="36"/>
      <c r="O36" s="36"/>
      <c r="P36" s="36">
        <v>200000</v>
      </c>
    </row>
    <row r="37" spans="1:16" ht="24.75" customHeight="1">
      <c r="A37" s="70" t="s">
        <v>1416</v>
      </c>
      <c r="B37" s="70">
        <v>2040103</v>
      </c>
      <c r="C37" s="35" t="s">
        <v>1385</v>
      </c>
      <c r="D37" s="35">
        <v>10000</v>
      </c>
      <c r="E37" s="35">
        <v>17500</v>
      </c>
      <c r="F37" s="35">
        <v>17600</v>
      </c>
      <c r="G37" s="35"/>
      <c r="H37" s="35"/>
      <c r="I37" s="35">
        <v>12000</v>
      </c>
      <c r="J37" s="35">
        <v>41500</v>
      </c>
      <c r="K37" s="35"/>
      <c r="L37" s="35"/>
      <c r="M37" s="35"/>
      <c r="N37" s="35"/>
      <c r="O37" s="35">
        <v>4200</v>
      </c>
      <c r="P37" s="35"/>
    </row>
    <row r="38" spans="1:16" ht="24.75" customHeight="1">
      <c r="A38" s="70" t="s">
        <v>1417</v>
      </c>
      <c r="B38" s="70">
        <v>2040221</v>
      </c>
      <c r="C38" s="35" t="s">
        <v>1385</v>
      </c>
      <c r="D38" s="36"/>
      <c r="E38" s="36">
        <v>134000</v>
      </c>
      <c r="F38" s="36"/>
      <c r="G38" s="36"/>
      <c r="H38" s="36"/>
      <c r="I38" s="36">
        <v>18000</v>
      </c>
      <c r="J38" s="36">
        <v>216000</v>
      </c>
      <c r="K38" s="36"/>
      <c r="L38" s="36"/>
      <c r="M38" s="36"/>
      <c r="N38" s="36"/>
      <c r="O38" s="36"/>
      <c r="P38" s="36"/>
    </row>
    <row r="39" spans="1:16" ht="24.75" customHeight="1">
      <c r="A39" s="70" t="s">
        <v>1418</v>
      </c>
      <c r="B39" s="70">
        <v>2040201</v>
      </c>
      <c r="C39" s="35" t="s">
        <v>1385</v>
      </c>
      <c r="D39" s="35">
        <v>6000</v>
      </c>
      <c r="E39" s="35">
        <v>22000</v>
      </c>
      <c r="F39" s="35">
        <v>8000</v>
      </c>
      <c r="G39" s="35"/>
      <c r="H39" s="35"/>
      <c r="I39" s="35">
        <v>81660</v>
      </c>
      <c r="J39" s="35">
        <v>190000</v>
      </c>
      <c r="K39" s="35">
        <v>50000</v>
      </c>
      <c r="L39" s="35"/>
      <c r="M39" s="35"/>
      <c r="N39" s="35"/>
      <c r="O39" s="35">
        <v>250000</v>
      </c>
      <c r="P39" s="35"/>
    </row>
    <row r="40" spans="1:16" ht="24.75" customHeight="1">
      <c r="A40" s="70" t="s">
        <v>1419</v>
      </c>
      <c r="B40" s="70">
        <v>2040601</v>
      </c>
      <c r="C40" s="35" t="s">
        <v>1385</v>
      </c>
      <c r="D40" s="35">
        <v>7702</v>
      </c>
      <c r="E40" s="35">
        <v>5000</v>
      </c>
      <c r="F40" s="35">
        <v>13882</v>
      </c>
      <c r="G40" s="35"/>
      <c r="H40" s="35"/>
      <c r="I40" s="35">
        <v>13687</v>
      </c>
      <c r="J40" s="35">
        <v>10000</v>
      </c>
      <c r="K40" s="35"/>
      <c r="L40" s="35"/>
      <c r="M40" s="35"/>
      <c r="N40" s="35"/>
      <c r="O40" s="35"/>
      <c r="P40" s="35"/>
    </row>
    <row r="41" spans="1:16" ht="24.75" customHeight="1">
      <c r="A41" s="70" t="s">
        <v>1420</v>
      </c>
      <c r="B41" s="70">
        <v>2040101</v>
      </c>
      <c r="C41" s="35" t="s">
        <v>1385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24.75" customHeight="1">
      <c r="A42" s="42" t="s">
        <v>1421</v>
      </c>
      <c r="B42" s="42">
        <v>2013101</v>
      </c>
      <c r="C42" s="35" t="s">
        <v>1385</v>
      </c>
      <c r="D42" s="35">
        <v>10000</v>
      </c>
      <c r="E42" s="35">
        <v>30000</v>
      </c>
      <c r="F42" s="35">
        <v>10000</v>
      </c>
      <c r="G42" s="35"/>
      <c r="H42" s="35"/>
      <c r="I42" s="35">
        <v>60000</v>
      </c>
      <c r="J42" s="35"/>
      <c r="K42" s="35"/>
      <c r="L42" s="35"/>
      <c r="M42" s="35">
        <v>80000</v>
      </c>
      <c r="N42" s="35"/>
      <c r="O42" s="35"/>
      <c r="P42" s="35"/>
    </row>
    <row r="43" spans="1:16" ht="24.75" customHeight="1">
      <c r="A43" s="70" t="s">
        <v>1422</v>
      </c>
      <c r="B43" s="70">
        <v>2040501</v>
      </c>
      <c r="C43" s="35" t="s">
        <v>1385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24.75" customHeight="1">
      <c r="A44" s="37" t="s">
        <v>1423</v>
      </c>
      <c r="B44" s="37">
        <v>2039901</v>
      </c>
      <c r="C44" s="35" t="s">
        <v>1385</v>
      </c>
      <c r="D44" s="35">
        <v>120000</v>
      </c>
      <c r="E44" s="35">
        <v>120000</v>
      </c>
      <c r="F44" s="35"/>
      <c r="G44" s="35">
        <v>490000</v>
      </c>
      <c r="H44" s="35"/>
      <c r="I44" s="35">
        <v>40000</v>
      </c>
      <c r="J44" s="35">
        <v>60000</v>
      </c>
      <c r="K44" s="35"/>
      <c r="L44" s="35">
        <v>30000</v>
      </c>
      <c r="M44" s="35">
        <v>20000</v>
      </c>
      <c r="N44" s="35"/>
      <c r="O44" s="35"/>
      <c r="P44" s="35">
        <v>154000</v>
      </c>
    </row>
    <row r="45" spans="1:16" ht="24.75" customHeight="1">
      <c r="A45" s="59" t="s">
        <v>1424</v>
      </c>
      <c r="B45" s="59">
        <v>2010350</v>
      </c>
      <c r="C45" s="35" t="s">
        <v>1385</v>
      </c>
      <c r="D45" s="36">
        <v>500</v>
      </c>
      <c r="E45" s="36">
        <v>500</v>
      </c>
      <c r="F45" s="36">
        <v>600</v>
      </c>
      <c r="G45" s="36"/>
      <c r="H45" s="36"/>
      <c r="I45" s="36">
        <v>17000</v>
      </c>
      <c r="J45" s="36"/>
      <c r="K45" s="36"/>
      <c r="L45" s="36"/>
      <c r="M45" s="36"/>
      <c r="N45" s="36"/>
      <c r="O45" s="36"/>
      <c r="P45" s="36"/>
    </row>
    <row r="46" spans="1:16" ht="24.75" customHeight="1">
      <c r="A46" s="59" t="s">
        <v>1524</v>
      </c>
      <c r="B46" s="59">
        <v>2011301</v>
      </c>
      <c r="C46" s="35" t="s">
        <v>1385</v>
      </c>
      <c r="D46" s="36">
        <v>2000</v>
      </c>
      <c r="E46" s="36">
        <v>2000</v>
      </c>
      <c r="F46" s="36">
        <v>2000</v>
      </c>
      <c r="G46" s="36"/>
      <c r="H46" s="36"/>
      <c r="I46" s="36">
        <v>30000</v>
      </c>
      <c r="J46" s="36">
        <v>10000</v>
      </c>
      <c r="K46" s="35"/>
      <c r="L46" s="35"/>
      <c r="M46" s="35"/>
      <c r="N46" s="35"/>
      <c r="O46" s="35"/>
      <c r="P46" s="35"/>
    </row>
    <row r="47" spans="1:16" ht="24.75" customHeight="1">
      <c r="A47" s="59" t="s">
        <v>1426</v>
      </c>
      <c r="B47" s="59">
        <v>2011350</v>
      </c>
      <c r="C47" s="35" t="s">
        <v>1385</v>
      </c>
      <c r="D47" s="35">
        <v>1000</v>
      </c>
      <c r="E47" s="36">
        <v>1000</v>
      </c>
      <c r="F47" s="36">
        <v>1000</v>
      </c>
      <c r="G47" s="36"/>
      <c r="H47" s="36"/>
      <c r="I47" s="36">
        <v>10000</v>
      </c>
      <c r="J47" s="36">
        <v>2000</v>
      </c>
      <c r="K47" s="35"/>
      <c r="L47" s="35"/>
      <c r="M47" s="35"/>
      <c r="N47" s="35"/>
      <c r="O47" s="35"/>
      <c r="P47" s="35"/>
    </row>
    <row r="48" spans="1:16" ht="24.75" customHeight="1">
      <c r="A48" s="59" t="s">
        <v>1427</v>
      </c>
      <c r="B48" s="59">
        <v>2011350</v>
      </c>
      <c r="C48" s="35" t="s">
        <v>1385</v>
      </c>
      <c r="D48" s="35"/>
      <c r="E48" s="36">
        <v>5000</v>
      </c>
      <c r="F48" s="36">
        <v>1500</v>
      </c>
      <c r="G48" s="36"/>
      <c r="H48" s="36"/>
      <c r="I48" s="36">
        <v>4700</v>
      </c>
      <c r="J48" s="35"/>
      <c r="K48" s="35"/>
      <c r="L48" s="35"/>
      <c r="M48" s="35"/>
      <c r="N48" s="35"/>
      <c r="O48" s="35"/>
      <c r="P48" s="35"/>
    </row>
    <row r="49" spans="1:16" ht="24.75" customHeight="1">
      <c r="A49" s="59" t="s">
        <v>1428</v>
      </c>
      <c r="B49" s="59">
        <v>2150801</v>
      </c>
      <c r="C49" s="35" t="s">
        <v>1385</v>
      </c>
      <c r="D49" s="35">
        <v>2000</v>
      </c>
      <c r="E49" s="35">
        <v>2500</v>
      </c>
      <c r="F49" s="35">
        <v>5000</v>
      </c>
      <c r="G49" s="35"/>
      <c r="H49" s="35"/>
      <c r="I49" s="35">
        <v>11000</v>
      </c>
      <c r="J49" s="35"/>
      <c r="K49" s="35"/>
      <c r="L49" s="35"/>
      <c r="M49" s="35"/>
      <c r="N49" s="35"/>
      <c r="O49" s="35"/>
      <c r="P49" s="35"/>
    </row>
    <row r="50" spans="1:16" ht="24.75" customHeight="1">
      <c r="A50" s="59" t="s">
        <v>1429</v>
      </c>
      <c r="B50" s="59">
        <v>2160250</v>
      </c>
      <c r="C50" s="35" t="s">
        <v>1385</v>
      </c>
      <c r="D50" s="36">
        <v>3800</v>
      </c>
      <c r="E50" s="36">
        <v>5000</v>
      </c>
      <c r="F50" s="36">
        <v>4200</v>
      </c>
      <c r="G50" s="36"/>
      <c r="H50" s="36"/>
      <c r="I50" s="36">
        <v>31000</v>
      </c>
      <c r="J50" s="36">
        <v>4500</v>
      </c>
      <c r="K50" s="35"/>
      <c r="L50" s="35"/>
      <c r="M50" s="35"/>
      <c r="N50" s="35"/>
      <c r="O50" s="35"/>
      <c r="P50" s="35"/>
    </row>
    <row r="51" spans="1:16" ht="24.75" customHeight="1">
      <c r="A51" s="71" t="s">
        <v>1430</v>
      </c>
      <c r="B51" s="59">
        <v>2220101</v>
      </c>
      <c r="C51" s="35" t="s">
        <v>1385</v>
      </c>
      <c r="D51" s="36">
        <v>16351</v>
      </c>
      <c r="E51" s="36">
        <v>8640</v>
      </c>
      <c r="F51" s="36">
        <v>5000</v>
      </c>
      <c r="G51" s="36"/>
      <c r="H51" s="36"/>
      <c r="I51" s="36">
        <v>75807</v>
      </c>
      <c r="J51" s="35"/>
      <c r="K51" s="35"/>
      <c r="L51" s="35"/>
      <c r="M51" s="35"/>
      <c r="N51" s="35"/>
      <c r="O51" s="35"/>
      <c r="P51" s="35"/>
    </row>
    <row r="52" spans="1:16" ht="24.75" customHeight="1">
      <c r="A52" s="59" t="s">
        <v>1431</v>
      </c>
      <c r="B52" s="59">
        <v>2240101</v>
      </c>
      <c r="C52" s="35" t="s">
        <v>1385</v>
      </c>
      <c r="D52" s="36">
        <v>5000</v>
      </c>
      <c r="E52" s="36">
        <v>10000</v>
      </c>
      <c r="F52" s="36">
        <v>7700</v>
      </c>
      <c r="G52" s="36"/>
      <c r="H52" s="36"/>
      <c r="I52" s="36">
        <v>60000</v>
      </c>
      <c r="J52" s="36">
        <v>20000</v>
      </c>
      <c r="K52" s="36"/>
      <c r="L52" s="36"/>
      <c r="M52" s="36">
        <v>100000</v>
      </c>
      <c r="N52" s="35"/>
      <c r="O52" s="35"/>
      <c r="P52" s="35"/>
    </row>
    <row r="53" spans="1:16" ht="24.75" customHeight="1">
      <c r="A53" s="59" t="s">
        <v>1432</v>
      </c>
      <c r="B53" s="59">
        <v>2240401</v>
      </c>
      <c r="C53" s="35" t="s">
        <v>1385</v>
      </c>
      <c r="D53" s="36">
        <v>1000</v>
      </c>
      <c r="E53" s="36"/>
      <c r="F53" s="36">
        <v>1500</v>
      </c>
      <c r="G53" s="36"/>
      <c r="H53" s="36"/>
      <c r="I53" s="36">
        <v>60000</v>
      </c>
      <c r="J53" s="35"/>
      <c r="K53" s="35"/>
      <c r="L53" s="35"/>
      <c r="M53" s="35"/>
      <c r="N53" s="35"/>
      <c r="O53" s="35"/>
      <c r="P53" s="35"/>
    </row>
    <row r="54" spans="1:16" ht="24.75" customHeight="1">
      <c r="A54" s="59" t="s">
        <v>1433</v>
      </c>
      <c r="B54" s="59">
        <v>2130505</v>
      </c>
      <c r="C54" s="35" t="s">
        <v>1385</v>
      </c>
      <c r="D54" s="35"/>
      <c r="E54" s="35"/>
      <c r="F54" s="35"/>
      <c r="G54" s="35"/>
      <c r="H54" s="35"/>
      <c r="I54" s="36">
        <v>10000</v>
      </c>
      <c r="J54" s="35"/>
      <c r="K54" s="35"/>
      <c r="L54" s="35"/>
      <c r="M54" s="35"/>
      <c r="N54" s="35"/>
      <c r="O54" s="35"/>
      <c r="P54" s="35"/>
    </row>
    <row r="55" spans="1:16" ht="24.75" customHeight="1">
      <c r="A55" s="35" t="s">
        <v>1434</v>
      </c>
      <c r="B55" s="35">
        <v>2080101</v>
      </c>
      <c r="C55" s="35" t="s">
        <v>1385</v>
      </c>
      <c r="D55" s="36">
        <v>20000</v>
      </c>
      <c r="E55" s="36">
        <v>50000</v>
      </c>
      <c r="F55" s="36"/>
      <c r="G55" s="36"/>
      <c r="H55" s="36"/>
      <c r="I55" s="36">
        <v>210000</v>
      </c>
      <c r="J55" s="36">
        <v>30000</v>
      </c>
      <c r="K55" s="36">
        <v>15000</v>
      </c>
      <c r="L55" s="36"/>
      <c r="M55" s="36">
        <v>110000</v>
      </c>
      <c r="N55" s="36"/>
      <c r="O55" s="36"/>
      <c r="P55" s="36"/>
    </row>
    <row r="56" spans="1:16" ht="24.75" customHeight="1">
      <c r="A56" s="35" t="s">
        <v>1435</v>
      </c>
      <c r="B56" s="35">
        <v>2080106</v>
      </c>
      <c r="C56" s="35" t="s">
        <v>1385</v>
      </c>
      <c r="D56" s="36"/>
      <c r="E56" s="36">
        <v>2000</v>
      </c>
      <c r="F56" s="36">
        <v>2000</v>
      </c>
      <c r="G56" s="36"/>
      <c r="H56" s="36"/>
      <c r="I56" s="36">
        <v>6000</v>
      </c>
      <c r="J56" s="35"/>
      <c r="K56" s="35"/>
      <c r="L56" s="35"/>
      <c r="M56" s="35"/>
      <c r="N56" s="35"/>
      <c r="O56" s="35"/>
      <c r="P56" s="35"/>
    </row>
    <row r="57" spans="1:16" ht="24.75" customHeight="1">
      <c r="A57" s="35" t="s">
        <v>1436</v>
      </c>
      <c r="B57" s="35">
        <v>2080106</v>
      </c>
      <c r="C57" s="35" t="s">
        <v>1385</v>
      </c>
      <c r="D57" s="97">
        <v>1000</v>
      </c>
      <c r="E57" s="97">
        <v>2000</v>
      </c>
      <c r="F57" s="97">
        <v>2000</v>
      </c>
      <c r="G57" s="97"/>
      <c r="H57" s="97"/>
      <c r="I57" s="97">
        <v>8000</v>
      </c>
      <c r="J57" s="35"/>
      <c r="K57" s="35"/>
      <c r="L57" s="35"/>
      <c r="M57" s="35"/>
      <c r="N57" s="35"/>
      <c r="O57" s="35"/>
      <c r="P57" s="35"/>
    </row>
    <row r="58" spans="1:16" ht="24.75" customHeight="1">
      <c r="A58" s="35" t="s">
        <v>1437</v>
      </c>
      <c r="B58" s="35">
        <v>2080109</v>
      </c>
      <c r="C58" s="35" t="s">
        <v>1385</v>
      </c>
      <c r="D58" s="36">
        <v>2500</v>
      </c>
      <c r="E58" s="36">
        <v>2000</v>
      </c>
      <c r="F58" s="36">
        <v>4500</v>
      </c>
      <c r="G58" s="36"/>
      <c r="H58" s="36"/>
      <c r="I58" s="36">
        <v>6000</v>
      </c>
      <c r="J58" s="36">
        <v>4000</v>
      </c>
      <c r="K58" s="35"/>
      <c r="L58" s="35"/>
      <c r="M58" s="35"/>
      <c r="N58" s="35"/>
      <c r="O58" s="35"/>
      <c r="P58" s="35"/>
    </row>
    <row r="59" spans="1:16" ht="24.75" customHeight="1">
      <c r="A59" s="35" t="s">
        <v>1438</v>
      </c>
      <c r="B59" s="35">
        <v>2080109</v>
      </c>
      <c r="C59" s="35" t="s">
        <v>1385</v>
      </c>
      <c r="D59" s="36">
        <v>1000</v>
      </c>
      <c r="E59" s="36">
        <v>1000</v>
      </c>
      <c r="F59" s="36">
        <v>3000</v>
      </c>
      <c r="G59" s="36"/>
      <c r="H59" s="36"/>
      <c r="I59" s="36">
        <v>16000</v>
      </c>
      <c r="J59" s="36">
        <v>2000</v>
      </c>
      <c r="K59" s="36"/>
      <c r="L59" s="36"/>
      <c r="M59" s="36">
        <v>2000</v>
      </c>
      <c r="N59" s="35"/>
      <c r="O59" s="35"/>
      <c r="P59" s="35"/>
    </row>
    <row r="60" spans="1:16" ht="24.75" customHeight="1">
      <c r="A60" s="35" t="s">
        <v>1439</v>
      </c>
      <c r="B60" s="35">
        <v>2080109</v>
      </c>
      <c r="C60" s="35" t="s">
        <v>1385</v>
      </c>
      <c r="D60" s="36"/>
      <c r="E60" s="36"/>
      <c r="F60" s="36"/>
      <c r="G60" s="36"/>
      <c r="H60" s="36"/>
      <c r="I60" s="36">
        <v>8000</v>
      </c>
      <c r="J60" s="36">
        <v>10000</v>
      </c>
      <c r="K60" s="35"/>
      <c r="L60" s="35"/>
      <c r="M60" s="35"/>
      <c r="N60" s="35"/>
      <c r="O60" s="35"/>
      <c r="P60" s="35"/>
    </row>
    <row r="61" spans="1:16" ht="24.75" customHeight="1">
      <c r="A61" s="35" t="s">
        <v>1440</v>
      </c>
      <c r="B61" s="35">
        <v>2101501</v>
      </c>
      <c r="C61" s="35" t="s">
        <v>1385</v>
      </c>
      <c r="D61" s="36"/>
      <c r="E61" s="36"/>
      <c r="F61" s="36">
        <v>1200</v>
      </c>
      <c r="G61" s="36"/>
      <c r="H61" s="36"/>
      <c r="I61" s="36">
        <v>32000</v>
      </c>
      <c r="J61" s="36">
        <v>10000</v>
      </c>
      <c r="K61" s="35"/>
      <c r="L61" s="35"/>
      <c r="M61" s="35"/>
      <c r="N61" s="35"/>
      <c r="O61" s="35"/>
      <c r="P61" s="35"/>
    </row>
    <row r="62" spans="1:16" ht="24.75" customHeight="1">
      <c r="A62" s="35" t="s">
        <v>1441</v>
      </c>
      <c r="B62" s="35">
        <v>2101550</v>
      </c>
      <c r="C62" s="35" t="s">
        <v>1385</v>
      </c>
      <c r="D62" s="36"/>
      <c r="E62" s="36"/>
      <c r="F62" s="36">
        <v>500</v>
      </c>
      <c r="G62" s="36"/>
      <c r="H62" s="36"/>
      <c r="I62" s="36">
        <v>40000</v>
      </c>
      <c r="J62" s="36">
        <v>30000</v>
      </c>
      <c r="K62" s="35"/>
      <c r="L62" s="35"/>
      <c r="M62" s="35"/>
      <c r="N62" s="35"/>
      <c r="O62" s="35"/>
      <c r="P62" s="35"/>
    </row>
    <row r="63" spans="1:16" ht="24.75" customHeight="1">
      <c r="A63" s="37" t="s">
        <v>1442</v>
      </c>
      <c r="B63" s="37">
        <v>2080109</v>
      </c>
      <c r="C63" s="35" t="s">
        <v>1385</v>
      </c>
      <c r="D63" s="36">
        <v>1000</v>
      </c>
      <c r="E63" s="36"/>
      <c r="F63" s="36"/>
      <c r="G63" s="36"/>
      <c r="H63" s="36"/>
      <c r="I63" s="36">
        <v>5000</v>
      </c>
      <c r="J63" s="36"/>
      <c r="K63" s="36">
        <v>5000</v>
      </c>
      <c r="L63" s="35"/>
      <c r="M63" s="35"/>
      <c r="N63" s="35"/>
      <c r="O63" s="35"/>
      <c r="P63" s="35"/>
    </row>
    <row r="64" spans="1:16" ht="24.75" customHeight="1">
      <c r="A64" s="37" t="s">
        <v>1443</v>
      </c>
      <c r="B64" s="37">
        <v>2080201</v>
      </c>
      <c r="C64" s="35" t="s">
        <v>1385</v>
      </c>
      <c r="D64" s="36">
        <v>5000</v>
      </c>
      <c r="E64" s="36">
        <v>10000</v>
      </c>
      <c r="F64" s="36">
        <v>18000</v>
      </c>
      <c r="G64" s="36"/>
      <c r="H64" s="36"/>
      <c r="I64" s="36">
        <v>15000</v>
      </c>
      <c r="J64" s="36"/>
      <c r="K64" s="36"/>
      <c r="L64" s="36"/>
      <c r="M64" s="36">
        <v>14000</v>
      </c>
      <c r="N64" s="35"/>
      <c r="O64" s="35"/>
      <c r="P64" s="35"/>
    </row>
    <row r="65" spans="1:16" ht="24.75" customHeight="1">
      <c r="A65" s="37" t="s">
        <v>1443</v>
      </c>
      <c r="B65" s="37">
        <v>2081901</v>
      </c>
      <c r="C65" s="35" t="s">
        <v>1385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24.75" customHeight="1">
      <c r="A66" s="37" t="s">
        <v>1443</v>
      </c>
      <c r="B66" s="37">
        <v>2081902</v>
      </c>
      <c r="C66" s="35" t="s">
        <v>1385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ht="24.75" customHeight="1">
      <c r="A67" s="37" t="s">
        <v>1443</v>
      </c>
      <c r="B67" s="37">
        <v>2082501</v>
      </c>
      <c r="C67" s="35" t="s">
        <v>1385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24.75" customHeight="1">
      <c r="A68" s="37" t="s">
        <v>1443</v>
      </c>
      <c r="B68" s="37">
        <v>2081001</v>
      </c>
      <c r="C68" s="35" t="s">
        <v>1385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ht="24.75" customHeight="1">
      <c r="A69" s="37" t="s">
        <v>1443</v>
      </c>
      <c r="B69" s="37">
        <v>2081107</v>
      </c>
      <c r="C69" s="35" t="s">
        <v>1385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ht="24.75" customHeight="1">
      <c r="A70" s="37" t="s">
        <v>1444</v>
      </c>
      <c r="B70" s="37">
        <v>2082801</v>
      </c>
      <c r="C70" s="35" t="s">
        <v>1385</v>
      </c>
      <c r="D70" s="36">
        <v>2000</v>
      </c>
      <c r="E70" s="36">
        <v>8000</v>
      </c>
      <c r="F70" s="36">
        <v>10000</v>
      </c>
      <c r="G70" s="36">
        <v>25000</v>
      </c>
      <c r="H70" s="36"/>
      <c r="I70" s="36">
        <v>36000</v>
      </c>
      <c r="J70" s="35"/>
      <c r="K70" s="35"/>
      <c r="L70" s="35"/>
      <c r="M70" s="35"/>
      <c r="N70" s="35"/>
      <c r="O70" s="35"/>
      <c r="P70" s="35"/>
    </row>
    <row r="71" spans="1:16" ht="24.75" customHeight="1">
      <c r="A71" s="37" t="s">
        <v>1445</v>
      </c>
      <c r="B71" s="37">
        <v>2081101</v>
      </c>
      <c r="C71" s="35" t="s">
        <v>1385</v>
      </c>
      <c r="D71" s="36">
        <v>5000</v>
      </c>
      <c r="E71" s="36">
        <v>6000</v>
      </c>
      <c r="F71" s="36">
        <v>4900</v>
      </c>
      <c r="G71" s="36"/>
      <c r="H71" s="36"/>
      <c r="I71" s="36">
        <v>39000</v>
      </c>
      <c r="J71" s="36">
        <v>20000</v>
      </c>
      <c r="K71" s="36">
        <v>10000</v>
      </c>
      <c r="L71" s="36">
        <v>10000</v>
      </c>
      <c r="M71" s="36">
        <v>10000</v>
      </c>
      <c r="N71" s="35"/>
      <c r="O71" s="35"/>
      <c r="P71" s="35"/>
    </row>
    <row r="72" spans="1:16" ht="24.75" customHeight="1">
      <c r="A72" s="37" t="s">
        <v>1446</v>
      </c>
      <c r="B72" s="37">
        <v>2081601</v>
      </c>
      <c r="C72" s="35" t="s">
        <v>1385</v>
      </c>
      <c r="D72" s="36"/>
      <c r="E72" s="36">
        <v>2000</v>
      </c>
      <c r="F72" s="36">
        <v>2000</v>
      </c>
      <c r="G72" s="36"/>
      <c r="H72" s="36"/>
      <c r="I72" s="36">
        <v>8000</v>
      </c>
      <c r="J72" s="36">
        <v>5000</v>
      </c>
      <c r="K72" s="36">
        <v>4000</v>
      </c>
      <c r="L72" s="35"/>
      <c r="M72" s="35"/>
      <c r="N72" s="35"/>
      <c r="O72" s="35"/>
      <c r="P72" s="35"/>
    </row>
    <row r="73" spans="1:16" ht="24.75" customHeight="1">
      <c r="A73" s="37" t="s">
        <v>1447</v>
      </c>
      <c r="B73" s="36">
        <v>2100102</v>
      </c>
      <c r="C73" s="35" t="s">
        <v>1385</v>
      </c>
      <c r="D73" s="36"/>
      <c r="E73" s="36">
        <v>10000</v>
      </c>
      <c r="F73" s="36"/>
      <c r="G73" s="36"/>
      <c r="H73" s="36"/>
      <c r="I73" s="36">
        <v>137400</v>
      </c>
      <c r="J73" s="36"/>
      <c r="K73" s="36"/>
      <c r="L73" s="36"/>
      <c r="M73" s="36"/>
      <c r="N73" s="35"/>
      <c r="O73" s="35"/>
      <c r="P73" s="35"/>
    </row>
    <row r="74" spans="1:16" ht="24.75" customHeight="1">
      <c r="A74" s="37" t="s">
        <v>1447</v>
      </c>
      <c r="B74" s="35">
        <v>2100302</v>
      </c>
      <c r="C74" s="35" t="s">
        <v>1385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24.75" customHeight="1">
      <c r="A75" s="37" t="s">
        <v>1447</v>
      </c>
      <c r="B75" s="35">
        <v>2100716</v>
      </c>
      <c r="C75" s="35" t="s">
        <v>1385</v>
      </c>
      <c r="D75" s="35">
        <v>35000</v>
      </c>
      <c r="E75" s="35">
        <v>150000</v>
      </c>
      <c r="F75" s="35">
        <v>150000</v>
      </c>
      <c r="G75" s="35"/>
      <c r="H75" s="35"/>
      <c r="I75" s="35">
        <v>300000</v>
      </c>
      <c r="J75" s="35">
        <v>200000</v>
      </c>
      <c r="K75" s="35"/>
      <c r="L75" s="35">
        <v>120000</v>
      </c>
      <c r="M75" s="35">
        <v>150000</v>
      </c>
      <c r="N75" s="35"/>
      <c r="O75" s="35"/>
      <c r="P75" s="35"/>
    </row>
    <row r="76" spans="1:16" ht="24.75" customHeight="1">
      <c r="A76" s="37" t="s">
        <v>1447</v>
      </c>
      <c r="B76" s="35">
        <v>2100408</v>
      </c>
      <c r="C76" s="35" t="s">
        <v>1385</v>
      </c>
      <c r="D76" s="84"/>
      <c r="E76" s="84"/>
      <c r="F76" s="84"/>
      <c r="G76" s="84"/>
      <c r="H76" s="84"/>
      <c r="I76" s="84"/>
      <c r="J76" s="35"/>
      <c r="K76" s="35"/>
      <c r="L76" s="35"/>
      <c r="M76" s="35"/>
      <c r="N76" s="35"/>
      <c r="O76" s="35"/>
      <c r="P76" s="35"/>
    </row>
    <row r="77" spans="1:16" ht="24.75" customHeight="1">
      <c r="A77" s="37" t="s">
        <v>1447</v>
      </c>
      <c r="B77" s="35">
        <v>2100399</v>
      </c>
      <c r="C77" s="35" t="s">
        <v>1385</v>
      </c>
      <c r="D77" s="84"/>
      <c r="E77" s="84"/>
      <c r="F77" s="84"/>
      <c r="G77" s="84"/>
      <c r="H77" s="84"/>
      <c r="I77" s="84"/>
      <c r="J77" s="35"/>
      <c r="K77" s="35"/>
      <c r="L77" s="35"/>
      <c r="M77" s="35"/>
      <c r="N77" s="35"/>
      <c r="O77" s="35"/>
      <c r="P77" s="35"/>
    </row>
    <row r="78" spans="1:16" ht="24.75" customHeight="1">
      <c r="A78" s="37" t="s">
        <v>1448</v>
      </c>
      <c r="B78" s="37">
        <v>2100102</v>
      </c>
      <c r="C78" s="35" t="s">
        <v>1385</v>
      </c>
      <c r="D78" s="36"/>
      <c r="E78" s="36"/>
      <c r="F78" s="36"/>
      <c r="G78" s="36"/>
      <c r="H78" s="36"/>
      <c r="I78" s="36">
        <v>10000</v>
      </c>
      <c r="J78" s="35"/>
      <c r="K78" s="35"/>
      <c r="L78" s="35"/>
      <c r="M78" s="35"/>
      <c r="N78" s="35"/>
      <c r="O78" s="35"/>
      <c r="P78" s="35"/>
    </row>
    <row r="79" spans="1:16" ht="24.75" customHeight="1">
      <c r="A79" s="37" t="s">
        <v>1449</v>
      </c>
      <c r="B79" s="37">
        <v>2100401</v>
      </c>
      <c r="C79" s="35" t="s">
        <v>1385</v>
      </c>
      <c r="D79" s="36"/>
      <c r="E79" s="36">
        <v>5000</v>
      </c>
      <c r="F79" s="36">
        <v>6000</v>
      </c>
      <c r="G79" s="36"/>
      <c r="H79" s="36"/>
      <c r="I79" s="36">
        <v>30000</v>
      </c>
      <c r="J79" s="36">
        <v>5000</v>
      </c>
      <c r="K79" s="35"/>
      <c r="L79" s="35"/>
      <c r="M79" s="35"/>
      <c r="N79" s="35"/>
      <c r="O79" s="35"/>
      <c r="P79" s="35"/>
    </row>
    <row r="80" spans="1:16" ht="24.75" customHeight="1">
      <c r="A80" s="37" t="s">
        <v>1450</v>
      </c>
      <c r="B80" s="37">
        <v>2100403</v>
      </c>
      <c r="C80" s="35" t="s">
        <v>1385</v>
      </c>
      <c r="D80" s="36">
        <v>5000</v>
      </c>
      <c r="E80" s="36">
        <v>10000</v>
      </c>
      <c r="F80" s="36">
        <v>10000</v>
      </c>
      <c r="G80" s="36"/>
      <c r="H80" s="36"/>
      <c r="I80" s="36">
        <v>12000</v>
      </c>
      <c r="J80" s="36">
        <v>20000</v>
      </c>
      <c r="K80" s="35"/>
      <c r="L80" s="35"/>
      <c r="M80" s="35"/>
      <c r="N80" s="35"/>
      <c r="O80" s="35"/>
      <c r="P80" s="35"/>
    </row>
    <row r="81" spans="1:16" ht="24.75" customHeight="1">
      <c r="A81" s="37" t="s">
        <v>1451</v>
      </c>
      <c r="B81" s="37">
        <v>2100402</v>
      </c>
      <c r="C81" s="35" t="s">
        <v>1385</v>
      </c>
      <c r="D81" s="36">
        <v>3000</v>
      </c>
      <c r="E81" s="36">
        <v>5000</v>
      </c>
      <c r="F81" s="36">
        <v>5800</v>
      </c>
      <c r="G81" s="36"/>
      <c r="H81" s="36"/>
      <c r="I81" s="36">
        <v>12800</v>
      </c>
      <c r="J81" s="35"/>
      <c r="K81" s="35"/>
      <c r="L81" s="35"/>
      <c r="M81" s="35"/>
      <c r="N81" s="35"/>
      <c r="O81" s="35"/>
      <c r="P81" s="35"/>
    </row>
    <row r="82" spans="1:16" ht="24.75" customHeight="1">
      <c r="A82" s="37" t="s">
        <v>1452</v>
      </c>
      <c r="B82" s="37">
        <v>2100407</v>
      </c>
      <c r="C82" s="35" t="s">
        <v>1385</v>
      </c>
      <c r="D82" s="36">
        <v>1000</v>
      </c>
      <c r="E82" s="36">
        <v>1000</v>
      </c>
      <c r="F82" s="36">
        <v>1000</v>
      </c>
      <c r="G82" s="36"/>
      <c r="H82" s="36"/>
      <c r="I82" s="36">
        <v>1000</v>
      </c>
      <c r="J82" s="36"/>
      <c r="K82" s="36"/>
      <c r="L82" s="36"/>
      <c r="M82" s="36">
        <v>20000</v>
      </c>
      <c r="N82" s="35"/>
      <c r="O82" s="35"/>
      <c r="P82" s="35"/>
    </row>
    <row r="83" spans="1:16" ht="24.75" customHeight="1">
      <c r="A83" s="37" t="s">
        <v>1453</v>
      </c>
      <c r="B83" s="37">
        <v>2100407</v>
      </c>
      <c r="C83" s="35" t="s">
        <v>1385</v>
      </c>
      <c r="D83" s="36"/>
      <c r="E83" s="36"/>
      <c r="F83" s="36">
        <v>1000</v>
      </c>
      <c r="G83" s="36"/>
      <c r="H83" s="36"/>
      <c r="I83" s="36">
        <v>2000</v>
      </c>
      <c r="J83" s="35"/>
      <c r="K83" s="35"/>
      <c r="L83" s="35"/>
      <c r="M83" s="35"/>
      <c r="N83" s="35"/>
      <c r="O83" s="35"/>
      <c r="P83" s="35"/>
    </row>
    <row r="84" spans="1:16" s="50" customFormat="1" ht="24.75" customHeight="1">
      <c r="A84" s="37" t="s">
        <v>1454</v>
      </c>
      <c r="B84" s="37">
        <v>2100407</v>
      </c>
      <c r="C84" s="35" t="s">
        <v>1385</v>
      </c>
      <c r="D84" s="36"/>
      <c r="E84" s="36"/>
      <c r="F84" s="36">
        <v>100</v>
      </c>
      <c r="G84" s="36"/>
      <c r="H84" s="36"/>
      <c r="I84" s="36">
        <v>9000</v>
      </c>
      <c r="J84" s="36"/>
      <c r="K84" s="36"/>
      <c r="L84" s="36"/>
      <c r="M84" s="36">
        <v>4100</v>
      </c>
      <c r="N84" s="35"/>
      <c r="O84" s="35"/>
      <c r="P84" s="35"/>
    </row>
    <row r="85" spans="1:16" s="50" customFormat="1" ht="24.75" customHeight="1">
      <c r="A85" s="37" t="s">
        <v>1455</v>
      </c>
      <c r="B85" s="69" t="s">
        <v>1456</v>
      </c>
      <c r="C85" s="35" t="s">
        <v>1385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6">
        <v>2650000</v>
      </c>
      <c r="P85" s="35"/>
    </row>
    <row r="86" spans="1:16" s="50" customFormat="1" ht="24.75" customHeight="1">
      <c r="A86" s="37" t="s">
        <v>1455</v>
      </c>
      <c r="B86" s="69" t="s">
        <v>1457</v>
      </c>
      <c r="C86" s="35" t="s">
        <v>1385</v>
      </c>
      <c r="D86" s="84"/>
      <c r="E86" s="84"/>
      <c r="F86" s="84"/>
      <c r="G86" s="84"/>
      <c r="H86" s="84"/>
      <c r="I86" s="84"/>
      <c r="J86" s="35">
        <v>481000</v>
      </c>
      <c r="K86" s="69">
        <v>246500</v>
      </c>
      <c r="L86" s="35"/>
      <c r="M86" s="35"/>
      <c r="N86" s="35"/>
      <c r="O86" s="69">
        <v>800000</v>
      </c>
      <c r="P86" s="35"/>
    </row>
    <row r="87" spans="1:16" s="50" customFormat="1" ht="24.75" customHeight="1">
      <c r="A87" s="37" t="s">
        <v>1458</v>
      </c>
      <c r="B87" s="37">
        <v>2100202</v>
      </c>
      <c r="C87" s="35" t="s">
        <v>1385</v>
      </c>
      <c r="D87" s="36">
        <v>10000</v>
      </c>
      <c r="E87" s="36">
        <v>60000</v>
      </c>
      <c r="F87" s="36">
        <v>35000</v>
      </c>
      <c r="G87" s="36"/>
      <c r="H87" s="36"/>
      <c r="I87" s="36">
        <v>10000</v>
      </c>
      <c r="J87" s="36">
        <v>40000</v>
      </c>
      <c r="K87" s="35"/>
      <c r="L87" s="35"/>
      <c r="M87" s="35"/>
      <c r="N87" s="35"/>
      <c r="O87" s="35"/>
      <c r="P87" s="35"/>
    </row>
    <row r="88" spans="1:16" s="50" customFormat="1" ht="24.75" customHeight="1">
      <c r="A88" s="35" t="s">
        <v>1459</v>
      </c>
      <c r="B88" s="35">
        <v>2200102</v>
      </c>
      <c r="C88" s="35" t="s">
        <v>1385</v>
      </c>
      <c r="D88" s="36">
        <v>4500</v>
      </c>
      <c r="E88" s="36">
        <v>25000</v>
      </c>
      <c r="F88" s="36">
        <v>20000</v>
      </c>
      <c r="G88" s="36"/>
      <c r="H88" s="36"/>
      <c r="I88" s="36">
        <v>100000</v>
      </c>
      <c r="J88" s="36">
        <v>60000</v>
      </c>
      <c r="K88" s="36"/>
      <c r="L88" s="36"/>
      <c r="M88" s="36">
        <v>20000</v>
      </c>
      <c r="N88" s="36"/>
      <c r="O88" s="36"/>
      <c r="P88" s="36"/>
    </row>
    <row r="89" spans="1:16" s="50" customFormat="1" ht="24.75" customHeight="1">
      <c r="A89" s="35" t="s">
        <v>1460</v>
      </c>
      <c r="B89" s="35">
        <v>2120101</v>
      </c>
      <c r="C89" s="35" t="s">
        <v>1385</v>
      </c>
      <c r="D89" s="35"/>
      <c r="E89" s="36">
        <v>700000</v>
      </c>
      <c r="F89" s="36">
        <v>6000</v>
      </c>
      <c r="G89" s="36"/>
      <c r="H89" s="36"/>
      <c r="I89" s="36">
        <v>105110</v>
      </c>
      <c r="J89" s="36"/>
      <c r="K89" s="36"/>
      <c r="L89" s="36"/>
      <c r="M89" s="36">
        <v>7000</v>
      </c>
      <c r="N89" s="36"/>
      <c r="O89" s="35"/>
      <c r="P89" s="35"/>
    </row>
    <row r="90" spans="1:16" s="50" customFormat="1" ht="24.75" customHeight="1">
      <c r="A90" s="35" t="s">
        <v>1461</v>
      </c>
      <c r="B90" s="35">
        <v>2140101</v>
      </c>
      <c r="C90" s="35" t="s">
        <v>1385</v>
      </c>
      <c r="D90" s="36">
        <v>9050</v>
      </c>
      <c r="E90" s="36">
        <v>30000</v>
      </c>
      <c r="F90" s="36">
        <v>10000</v>
      </c>
      <c r="G90" s="36"/>
      <c r="H90" s="36"/>
      <c r="I90" s="36">
        <v>150000</v>
      </c>
      <c r="J90" s="36">
        <v>40000</v>
      </c>
      <c r="K90" s="36"/>
      <c r="L90" s="36"/>
      <c r="M90" s="36">
        <v>30000</v>
      </c>
      <c r="N90" s="36"/>
      <c r="O90" s="36"/>
      <c r="P90" s="36"/>
    </row>
    <row r="91" spans="1:16" s="50" customFormat="1" ht="24.75" customHeight="1">
      <c r="A91" s="35" t="s">
        <v>1462</v>
      </c>
      <c r="B91" s="35">
        <v>2110101</v>
      </c>
      <c r="C91" s="35" t="s">
        <v>1385</v>
      </c>
      <c r="D91" s="27"/>
      <c r="E91" s="26">
        <v>30000</v>
      </c>
      <c r="F91" s="27">
        <v>18000</v>
      </c>
      <c r="G91" s="27"/>
      <c r="H91" s="27"/>
      <c r="I91" s="27">
        <v>51000</v>
      </c>
      <c r="J91" s="27">
        <v>5000</v>
      </c>
      <c r="K91" s="27"/>
      <c r="L91" s="27"/>
      <c r="M91" s="27"/>
      <c r="N91" s="27"/>
      <c r="O91" s="27"/>
      <c r="P91" s="27"/>
    </row>
    <row r="92" spans="1:16" s="50" customFormat="1" ht="24.75" customHeight="1">
      <c r="A92" s="35" t="s">
        <v>1463</v>
      </c>
      <c r="B92" s="35">
        <v>2010401</v>
      </c>
      <c r="C92" s="35" t="s">
        <v>1385</v>
      </c>
      <c r="D92" s="36">
        <v>5000</v>
      </c>
      <c r="E92" s="36"/>
      <c r="F92" s="36">
        <v>3000</v>
      </c>
      <c r="G92" s="36"/>
      <c r="H92" s="36"/>
      <c r="I92" s="36">
        <v>30000</v>
      </c>
      <c r="J92" s="36">
        <v>30000</v>
      </c>
      <c r="K92" s="36"/>
      <c r="L92" s="36"/>
      <c r="M92" s="36">
        <v>5000</v>
      </c>
      <c r="N92" s="35"/>
      <c r="O92" s="35"/>
      <c r="P92" s="35"/>
    </row>
    <row r="93" spans="1:16" s="50" customFormat="1" ht="24.75" customHeight="1">
      <c r="A93" s="35" t="s">
        <v>1464</v>
      </c>
      <c r="B93" s="35">
        <v>2010450</v>
      </c>
      <c r="C93" s="35" t="s">
        <v>1385</v>
      </c>
      <c r="D93" s="36">
        <v>2000</v>
      </c>
      <c r="E93" s="36"/>
      <c r="F93" s="36">
        <v>2500</v>
      </c>
      <c r="G93" s="36"/>
      <c r="H93" s="36"/>
      <c r="I93" s="36">
        <v>3000</v>
      </c>
      <c r="J93" s="36">
        <v>1000</v>
      </c>
      <c r="K93" s="36"/>
      <c r="L93" s="35"/>
      <c r="M93" s="35"/>
      <c r="N93" s="35"/>
      <c r="O93" s="35"/>
      <c r="P93" s="35"/>
    </row>
    <row r="94" spans="1:16" s="50" customFormat="1" ht="24.75" customHeight="1">
      <c r="A94" s="35" t="s">
        <v>1465</v>
      </c>
      <c r="B94" s="35">
        <v>2120501</v>
      </c>
      <c r="C94" s="35" t="s">
        <v>1385</v>
      </c>
      <c r="D94" s="35"/>
      <c r="E94" s="35"/>
      <c r="F94" s="35"/>
      <c r="G94" s="35"/>
      <c r="H94" s="35"/>
      <c r="I94" s="35"/>
      <c r="J94" s="36">
        <v>5000</v>
      </c>
      <c r="K94" s="36"/>
      <c r="L94" s="36"/>
      <c r="M94" s="36"/>
      <c r="N94" s="36"/>
      <c r="O94" s="36">
        <v>20000</v>
      </c>
      <c r="P94" s="35"/>
    </row>
    <row r="95" spans="1:16" s="50" customFormat="1" ht="24.75" customHeight="1">
      <c r="A95" s="35" t="s">
        <v>1466</v>
      </c>
      <c r="B95" s="35">
        <v>2120501</v>
      </c>
      <c r="C95" s="35" t="s">
        <v>1385</v>
      </c>
      <c r="D95" s="36">
        <v>25000</v>
      </c>
      <c r="E95" s="36">
        <v>30000</v>
      </c>
      <c r="F95" s="36">
        <v>2000</v>
      </c>
      <c r="G95" s="36"/>
      <c r="H95" s="36"/>
      <c r="I95" s="36"/>
      <c r="J95" s="36">
        <v>126800</v>
      </c>
      <c r="K95" s="36">
        <v>880000</v>
      </c>
      <c r="L95" s="36"/>
      <c r="M95" s="36"/>
      <c r="N95" s="36"/>
      <c r="O95" s="36">
        <v>350000</v>
      </c>
      <c r="P95" s="35"/>
    </row>
    <row r="96" spans="1:16" s="50" customFormat="1" ht="24.75" customHeight="1">
      <c r="A96" s="37" t="s">
        <v>1467</v>
      </c>
      <c r="B96" s="37">
        <v>2010450</v>
      </c>
      <c r="C96" s="35" t="s">
        <v>1385</v>
      </c>
      <c r="D96" s="36">
        <v>1000</v>
      </c>
      <c r="E96" s="36">
        <v>5000</v>
      </c>
      <c r="F96" s="36">
        <v>4000</v>
      </c>
      <c r="G96" s="36"/>
      <c r="H96" s="36"/>
      <c r="I96" s="36">
        <v>15000</v>
      </c>
      <c r="J96" s="36">
        <v>3000</v>
      </c>
      <c r="K96" s="36"/>
      <c r="L96" s="36"/>
      <c r="M96" s="36"/>
      <c r="N96" s="36"/>
      <c r="O96" s="36"/>
      <c r="P96" s="36"/>
    </row>
    <row r="97" spans="1:16" s="50" customFormat="1" ht="24.75" customHeight="1">
      <c r="A97" s="37" t="s">
        <v>1468</v>
      </c>
      <c r="B97" s="37">
        <v>2120104</v>
      </c>
      <c r="C97" s="35" t="s">
        <v>1385</v>
      </c>
      <c r="D97" s="15">
        <v>6000</v>
      </c>
      <c r="E97" s="36">
        <v>10000</v>
      </c>
      <c r="F97" s="36">
        <v>3000</v>
      </c>
      <c r="G97" s="36"/>
      <c r="H97" s="36"/>
      <c r="I97" s="36">
        <v>22000</v>
      </c>
      <c r="J97" s="36">
        <v>2000</v>
      </c>
      <c r="K97" s="36">
        <v>70000</v>
      </c>
      <c r="L97" s="36"/>
      <c r="M97" s="36">
        <v>15000</v>
      </c>
      <c r="N97" s="36"/>
      <c r="O97" s="36">
        <v>30000</v>
      </c>
      <c r="P97" s="35"/>
    </row>
    <row r="98" spans="1:16" s="50" customFormat="1" ht="24.75" customHeight="1">
      <c r="A98" s="37" t="s">
        <v>1469</v>
      </c>
      <c r="B98" s="37">
        <v>2210399</v>
      </c>
      <c r="C98" s="35" t="s">
        <v>1385</v>
      </c>
      <c r="D98" s="36">
        <v>1000</v>
      </c>
      <c r="E98" s="36">
        <v>4000</v>
      </c>
      <c r="F98" s="36"/>
      <c r="G98" s="36"/>
      <c r="H98" s="36"/>
      <c r="I98" s="36">
        <v>15000</v>
      </c>
      <c r="J98" s="35"/>
      <c r="K98" s="35"/>
      <c r="L98" s="35"/>
      <c r="M98" s="35"/>
      <c r="N98" s="35"/>
      <c r="O98" s="35"/>
      <c r="P98" s="35"/>
    </row>
    <row r="99" spans="1:16" s="50" customFormat="1" ht="24.75" customHeight="1">
      <c r="A99" s="37" t="s">
        <v>1470</v>
      </c>
      <c r="B99" s="37">
        <v>2010301</v>
      </c>
      <c r="C99" s="35" t="s">
        <v>1385</v>
      </c>
      <c r="D99" s="35"/>
      <c r="E99" s="35"/>
      <c r="F99" s="36">
        <v>30000</v>
      </c>
      <c r="G99" s="36"/>
      <c r="H99" s="36"/>
      <c r="I99" s="36">
        <v>31500</v>
      </c>
      <c r="J99" s="36">
        <v>69177</v>
      </c>
      <c r="K99" s="36">
        <v>50000</v>
      </c>
      <c r="L99" s="35"/>
      <c r="M99" s="35"/>
      <c r="N99" s="35"/>
      <c r="O99" s="35"/>
      <c r="P99" s="35"/>
    </row>
    <row r="100" spans="1:16" s="50" customFormat="1" ht="24.75" customHeight="1">
      <c r="A100" s="36" t="s">
        <v>1471</v>
      </c>
      <c r="B100" s="36">
        <v>2130104</v>
      </c>
      <c r="C100" s="35" t="s">
        <v>1385</v>
      </c>
      <c r="D100" s="36">
        <v>5200</v>
      </c>
      <c r="E100" s="36">
        <v>12360</v>
      </c>
      <c r="F100" s="36">
        <v>1560</v>
      </c>
      <c r="G100" s="36"/>
      <c r="H100" s="36">
        <v>12000</v>
      </c>
      <c r="I100" s="36">
        <v>80200</v>
      </c>
      <c r="J100" s="36"/>
      <c r="K100" s="36"/>
      <c r="L100" s="36"/>
      <c r="M100" s="36"/>
      <c r="N100" s="36"/>
      <c r="O100" s="36"/>
      <c r="P100" s="36"/>
    </row>
    <row r="101" spans="1:16" s="50" customFormat="1" ht="24.75" customHeight="1">
      <c r="A101" s="35" t="s">
        <v>1472</v>
      </c>
      <c r="B101" s="35">
        <v>2130204</v>
      </c>
      <c r="C101" s="35" t="s">
        <v>1385</v>
      </c>
      <c r="D101" s="36">
        <v>10000</v>
      </c>
      <c r="E101" s="36">
        <v>20000</v>
      </c>
      <c r="F101" s="36">
        <v>30000</v>
      </c>
      <c r="G101" s="36"/>
      <c r="H101" s="36"/>
      <c r="I101" s="36">
        <v>140000</v>
      </c>
      <c r="J101" s="36">
        <v>20000</v>
      </c>
      <c r="K101" s="35"/>
      <c r="L101" s="35"/>
      <c r="M101" s="35"/>
      <c r="N101" s="35"/>
      <c r="O101" s="35"/>
      <c r="P101" s="35"/>
    </row>
    <row r="102" spans="1:16" s="50" customFormat="1" ht="24.75" customHeight="1">
      <c r="A102" s="35" t="s">
        <v>1472</v>
      </c>
      <c r="B102" s="35">
        <v>2130299</v>
      </c>
      <c r="C102" s="35" t="s">
        <v>1385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s="50" customFormat="1" ht="24.75" customHeight="1">
      <c r="A103" s="35" t="s">
        <v>1473</v>
      </c>
      <c r="B103" s="35">
        <v>2130302</v>
      </c>
      <c r="C103" s="35" t="s">
        <v>1385</v>
      </c>
      <c r="D103" s="35"/>
      <c r="E103" s="36">
        <v>6000</v>
      </c>
      <c r="F103" s="36">
        <v>2000</v>
      </c>
      <c r="G103" s="36"/>
      <c r="H103" s="36"/>
      <c r="I103" s="36">
        <v>152100</v>
      </c>
      <c r="J103" s="36"/>
      <c r="K103" s="36">
        <v>30000</v>
      </c>
      <c r="L103" s="35"/>
      <c r="M103" s="35"/>
      <c r="N103" s="35"/>
      <c r="O103" s="35"/>
      <c r="P103" s="35"/>
    </row>
    <row r="104" spans="1:16" s="50" customFormat="1" ht="24.75" customHeight="1">
      <c r="A104" s="35" t="s">
        <v>1474</v>
      </c>
      <c r="B104" s="35">
        <v>2130104</v>
      </c>
      <c r="C104" s="35" t="s">
        <v>1385</v>
      </c>
      <c r="D104" s="35"/>
      <c r="E104" s="36">
        <v>29484.51</v>
      </c>
      <c r="F104" s="36">
        <v>400</v>
      </c>
      <c r="G104" s="36"/>
      <c r="H104" s="36"/>
      <c r="I104" s="36">
        <v>61118</v>
      </c>
      <c r="J104" s="36">
        <v>3860</v>
      </c>
      <c r="K104" s="35"/>
      <c r="L104" s="35"/>
      <c r="M104" s="35"/>
      <c r="N104" s="35"/>
      <c r="O104" s="35"/>
      <c r="P104" s="35"/>
    </row>
    <row r="105" spans="1:16" s="50" customFormat="1" ht="24.75" customHeight="1">
      <c r="A105" s="35" t="s">
        <v>1474</v>
      </c>
      <c r="B105" s="35">
        <v>2130199</v>
      </c>
      <c r="C105" s="35" t="s">
        <v>1385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s="50" customFormat="1" ht="24.75" customHeight="1">
      <c r="A106" s="35" t="s">
        <v>1475</v>
      </c>
      <c r="B106" s="35">
        <v>2130501</v>
      </c>
      <c r="C106" s="35" t="s">
        <v>1385</v>
      </c>
      <c r="D106" s="36">
        <v>9000</v>
      </c>
      <c r="E106" s="36">
        <v>20000</v>
      </c>
      <c r="F106" s="36">
        <v>43796</v>
      </c>
      <c r="G106" s="36"/>
      <c r="H106" s="36"/>
      <c r="I106" s="36">
        <v>70000</v>
      </c>
      <c r="J106" s="36">
        <v>30000</v>
      </c>
      <c r="K106" s="36"/>
      <c r="L106" s="36">
        <v>25000</v>
      </c>
      <c r="M106" s="36">
        <v>70000</v>
      </c>
      <c r="N106" s="35"/>
      <c r="O106" s="35"/>
      <c r="P106" s="35"/>
    </row>
    <row r="107" spans="1:16" s="50" customFormat="1" ht="24.75" customHeight="1">
      <c r="A107" s="35" t="s">
        <v>1476</v>
      </c>
      <c r="B107" s="35">
        <v>2130101</v>
      </c>
      <c r="C107" s="35" t="s">
        <v>1385</v>
      </c>
      <c r="D107" s="36">
        <v>500</v>
      </c>
      <c r="E107" s="36">
        <v>10000</v>
      </c>
      <c r="F107" s="36">
        <v>10000</v>
      </c>
      <c r="G107" s="36"/>
      <c r="H107" s="36"/>
      <c r="I107" s="36">
        <v>40000</v>
      </c>
      <c r="J107" s="36">
        <v>20000</v>
      </c>
      <c r="K107" s="35"/>
      <c r="L107" s="35"/>
      <c r="M107" s="35"/>
      <c r="N107" s="35"/>
      <c r="O107" s="35"/>
      <c r="P107" s="35"/>
    </row>
    <row r="108" spans="1:16" s="50" customFormat="1" ht="24.75" customHeight="1">
      <c r="A108" s="35" t="s">
        <v>1476</v>
      </c>
      <c r="B108" s="35">
        <v>2130104</v>
      </c>
      <c r="C108" s="35" t="s">
        <v>1385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s="50" customFormat="1" ht="24.75" customHeight="1">
      <c r="A109" s="35" t="s">
        <v>1477</v>
      </c>
      <c r="B109" s="35">
        <v>2130104</v>
      </c>
      <c r="C109" s="35" t="s">
        <v>1385</v>
      </c>
      <c r="D109" s="36">
        <v>1500</v>
      </c>
      <c r="E109" s="36">
        <v>12123</v>
      </c>
      <c r="F109" s="36">
        <v>3500</v>
      </c>
      <c r="G109" s="36"/>
      <c r="H109" s="36"/>
      <c r="I109" s="36">
        <v>25000</v>
      </c>
      <c r="J109" s="36">
        <v>10000</v>
      </c>
      <c r="K109" s="36"/>
      <c r="L109" s="36"/>
      <c r="M109" s="36">
        <v>20000</v>
      </c>
      <c r="N109" s="35"/>
      <c r="O109" s="35"/>
      <c r="P109" s="35"/>
    </row>
    <row r="110" spans="1:16" s="50" customFormat="1" ht="24.75" customHeight="1">
      <c r="A110" s="15" t="s">
        <v>1478</v>
      </c>
      <c r="B110" s="35">
        <v>2130104</v>
      </c>
      <c r="C110" s="35" t="s">
        <v>1385</v>
      </c>
      <c r="D110" s="36">
        <v>1000</v>
      </c>
      <c r="E110" s="36"/>
      <c r="F110" s="36">
        <v>2000</v>
      </c>
      <c r="G110" s="36"/>
      <c r="H110" s="36"/>
      <c r="I110" s="36">
        <v>7000</v>
      </c>
      <c r="J110" s="35"/>
      <c r="K110" s="35"/>
      <c r="L110" s="35"/>
      <c r="M110" s="35"/>
      <c r="N110" s="35"/>
      <c r="O110" s="35"/>
      <c r="P110" s="35"/>
    </row>
    <row r="111" spans="1:16" s="50" customFormat="1" ht="24.75" customHeight="1">
      <c r="A111" s="35" t="s">
        <v>1479</v>
      </c>
      <c r="B111" s="37">
        <v>2010301</v>
      </c>
      <c r="C111" s="35" t="s">
        <v>1385</v>
      </c>
      <c r="D111" s="35"/>
      <c r="E111" s="35"/>
      <c r="F111" s="36">
        <v>3000</v>
      </c>
      <c r="G111" s="36">
        <v>18480</v>
      </c>
      <c r="H111" s="36"/>
      <c r="I111" s="36">
        <v>8000</v>
      </c>
      <c r="J111" s="35"/>
      <c r="K111" s="35"/>
      <c r="L111" s="35"/>
      <c r="M111" s="35"/>
      <c r="N111" s="35"/>
      <c r="O111" s="35"/>
      <c r="P111" s="35"/>
    </row>
    <row r="112" spans="1:16" s="50" customFormat="1" ht="24.75" customHeight="1">
      <c r="A112" s="37" t="s">
        <v>1480</v>
      </c>
      <c r="B112" s="37">
        <v>2130104</v>
      </c>
      <c r="C112" s="35" t="s">
        <v>1385</v>
      </c>
      <c r="D112" s="35"/>
      <c r="E112" s="35"/>
      <c r="F112" s="35"/>
      <c r="G112" s="35"/>
      <c r="H112" s="35"/>
      <c r="I112" s="36">
        <v>1000</v>
      </c>
      <c r="J112" s="35"/>
      <c r="K112" s="35"/>
      <c r="L112" s="35"/>
      <c r="M112" s="35"/>
      <c r="N112" s="35"/>
      <c r="O112" s="35"/>
      <c r="P112" s="35"/>
    </row>
    <row r="113" spans="1:16" s="50" customFormat="1" ht="24.75" customHeight="1">
      <c r="A113" s="37" t="s">
        <v>1481</v>
      </c>
      <c r="B113" s="37">
        <v>2200509</v>
      </c>
      <c r="C113" s="35" t="s">
        <v>1385</v>
      </c>
      <c r="D113" s="35"/>
      <c r="E113" s="35"/>
      <c r="F113" s="35"/>
      <c r="G113" s="35"/>
      <c r="H113" s="36">
        <v>36500</v>
      </c>
      <c r="I113" s="35"/>
      <c r="J113" s="35"/>
      <c r="K113" s="35"/>
      <c r="L113" s="35"/>
      <c r="M113" s="35"/>
      <c r="N113" s="35"/>
      <c r="O113" s="35"/>
      <c r="P113" s="35"/>
    </row>
    <row r="114" spans="1:16" s="50" customFormat="1" ht="24.75" customHeight="1">
      <c r="A114" s="37" t="s">
        <v>1482</v>
      </c>
      <c r="B114" s="37">
        <v>2130210</v>
      </c>
      <c r="C114" s="35" t="s">
        <v>1385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16" s="50" customFormat="1" ht="24.75" customHeight="1">
      <c r="A115" s="61" t="s">
        <v>1525</v>
      </c>
      <c r="B115" s="61">
        <v>2050802</v>
      </c>
      <c r="C115" s="61" t="s">
        <v>1526</v>
      </c>
      <c r="D115" s="26">
        <v>10000</v>
      </c>
      <c r="E115" s="26">
        <v>10000</v>
      </c>
      <c r="F115" s="26">
        <v>20000</v>
      </c>
      <c r="G115" s="26"/>
      <c r="H115" s="26"/>
      <c r="I115" s="26">
        <v>40000</v>
      </c>
      <c r="J115" s="26">
        <v>73600</v>
      </c>
      <c r="K115" s="26"/>
      <c r="L115" s="26"/>
      <c r="M115" s="26">
        <v>350000</v>
      </c>
      <c r="N115" s="26"/>
      <c r="O115" s="26"/>
      <c r="P115" s="26"/>
    </row>
    <row r="116" spans="1:16" s="50" customFormat="1" ht="24.75" customHeight="1">
      <c r="A116" s="61" t="s">
        <v>1484</v>
      </c>
      <c r="B116" s="61">
        <v>2060701</v>
      </c>
      <c r="C116" s="61" t="s">
        <v>1526</v>
      </c>
      <c r="D116" s="26"/>
      <c r="E116" s="26">
        <v>2000</v>
      </c>
      <c r="F116" s="26"/>
      <c r="G116" s="26"/>
      <c r="H116" s="26"/>
      <c r="I116" s="26">
        <v>10000</v>
      </c>
      <c r="J116" s="26">
        <v>8000</v>
      </c>
      <c r="K116" s="26"/>
      <c r="L116" s="27"/>
      <c r="M116" s="27"/>
      <c r="N116" s="27"/>
      <c r="O116" s="27"/>
      <c r="P116" s="27"/>
    </row>
    <row r="117" spans="1:16" s="50" customFormat="1" ht="24.75" customHeight="1">
      <c r="A117" s="63" t="s">
        <v>1485</v>
      </c>
      <c r="B117" s="63">
        <v>2012950</v>
      </c>
      <c r="C117" s="61" t="s">
        <v>1526</v>
      </c>
      <c r="D117" s="85"/>
      <c r="E117" s="85"/>
      <c r="F117" s="85"/>
      <c r="G117" s="85"/>
      <c r="H117" s="85"/>
      <c r="I117" s="85">
        <v>8000</v>
      </c>
      <c r="J117" s="85"/>
      <c r="K117" s="85"/>
      <c r="L117" s="27"/>
      <c r="M117" s="27"/>
      <c r="N117" s="27"/>
      <c r="O117" s="27"/>
      <c r="P117" s="27"/>
    </row>
    <row r="118" spans="1:16" s="50" customFormat="1" ht="24.75" customHeight="1">
      <c r="A118" s="63" t="s">
        <v>1486</v>
      </c>
      <c r="B118" s="63">
        <v>2013301</v>
      </c>
      <c r="C118" s="61" t="s">
        <v>1526</v>
      </c>
      <c r="D118" s="85">
        <v>2500</v>
      </c>
      <c r="E118" s="85">
        <v>10000</v>
      </c>
      <c r="F118" s="85">
        <v>6500</v>
      </c>
      <c r="G118" s="85"/>
      <c r="H118" s="85"/>
      <c r="I118" s="85">
        <v>326300</v>
      </c>
      <c r="J118" s="85"/>
      <c r="K118" s="85"/>
      <c r="L118" s="85"/>
      <c r="M118" s="85">
        <v>10000</v>
      </c>
      <c r="N118" s="85"/>
      <c r="O118" s="85"/>
      <c r="P118" s="27"/>
    </row>
    <row r="119" spans="1:16" s="50" customFormat="1" ht="24.75" customHeight="1">
      <c r="A119" s="61" t="s">
        <v>1487</v>
      </c>
      <c r="B119" s="61">
        <v>2050304</v>
      </c>
      <c r="C119" s="61" t="s">
        <v>1526</v>
      </c>
      <c r="D119" s="26">
        <v>50000</v>
      </c>
      <c r="E119" s="26">
        <v>60000</v>
      </c>
      <c r="F119" s="26"/>
      <c r="G119" s="26">
        <v>160000</v>
      </c>
      <c r="H119" s="26"/>
      <c r="I119" s="26">
        <v>50000</v>
      </c>
      <c r="J119" s="26">
        <v>38000</v>
      </c>
      <c r="K119" s="26"/>
      <c r="L119" s="26"/>
      <c r="M119" s="26">
        <v>60000</v>
      </c>
      <c r="N119" s="27"/>
      <c r="O119" s="27"/>
      <c r="P119" s="27"/>
    </row>
    <row r="120" spans="1:16" s="50" customFormat="1" ht="24.75" customHeight="1">
      <c r="A120" s="61" t="s">
        <v>1488</v>
      </c>
      <c r="B120" s="61">
        <v>2070102</v>
      </c>
      <c r="C120" s="61" t="s">
        <v>1526</v>
      </c>
      <c r="D120" s="26">
        <v>5000</v>
      </c>
      <c r="E120" s="26">
        <v>50000</v>
      </c>
      <c r="F120" s="26">
        <v>1000</v>
      </c>
      <c r="G120" s="26"/>
      <c r="H120" s="26"/>
      <c r="I120" s="26">
        <v>50000</v>
      </c>
      <c r="J120" s="26">
        <v>30000</v>
      </c>
      <c r="K120" s="26">
        <v>20000</v>
      </c>
      <c r="L120" s="27"/>
      <c r="M120" s="27"/>
      <c r="N120" s="27"/>
      <c r="O120" s="27"/>
      <c r="P120" s="27"/>
    </row>
    <row r="121" spans="1:16" s="50" customFormat="1" ht="24.75" customHeight="1">
      <c r="A121" s="61" t="s">
        <v>1489</v>
      </c>
      <c r="B121" s="61">
        <v>2070104</v>
      </c>
      <c r="C121" s="61" t="s">
        <v>1526</v>
      </c>
      <c r="D121" s="26"/>
      <c r="E121" s="26"/>
      <c r="F121" s="26">
        <v>5000</v>
      </c>
      <c r="G121" s="26"/>
      <c r="H121" s="26"/>
      <c r="I121" s="26">
        <v>10000</v>
      </c>
      <c r="J121" s="27"/>
      <c r="K121" s="27"/>
      <c r="L121" s="27"/>
      <c r="M121" s="27"/>
      <c r="N121" s="27"/>
      <c r="O121" s="27"/>
      <c r="P121" s="27"/>
    </row>
    <row r="122" spans="1:16" s="50" customFormat="1" ht="24.75" customHeight="1">
      <c r="A122" s="61" t="s">
        <v>1490</v>
      </c>
      <c r="B122" s="61">
        <v>2070801</v>
      </c>
      <c r="C122" s="61" t="s">
        <v>1526</v>
      </c>
      <c r="D122" s="26"/>
      <c r="E122" s="26"/>
      <c r="F122" s="26"/>
      <c r="G122" s="26"/>
      <c r="H122" s="26"/>
      <c r="I122" s="26">
        <v>30000</v>
      </c>
      <c r="J122" s="26">
        <v>11798</v>
      </c>
      <c r="K122" s="27"/>
      <c r="L122" s="27"/>
      <c r="M122" s="27"/>
      <c r="N122" s="27"/>
      <c r="O122" s="27"/>
      <c r="P122" s="27"/>
    </row>
    <row r="123" spans="1:16" s="50" customFormat="1" ht="24.75" customHeight="1">
      <c r="A123" s="65" t="s">
        <v>1491</v>
      </c>
      <c r="B123" s="61">
        <v>2070114</v>
      </c>
      <c r="C123" s="61" t="s">
        <v>1526</v>
      </c>
      <c r="D123" s="26">
        <v>2000</v>
      </c>
      <c r="E123" s="26">
        <v>2500</v>
      </c>
      <c r="F123" s="26">
        <v>1000</v>
      </c>
      <c r="G123" s="26"/>
      <c r="H123" s="26"/>
      <c r="I123" s="26">
        <v>48732</v>
      </c>
      <c r="J123" s="26"/>
      <c r="K123" s="26">
        <v>10000</v>
      </c>
      <c r="L123" s="27"/>
      <c r="M123" s="27"/>
      <c r="N123" s="27"/>
      <c r="O123" s="27"/>
      <c r="P123" s="27"/>
    </row>
    <row r="124" spans="1:16" s="50" customFormat="1" ht="24.75" customHeight="1">
      <c r="A124" s="61" t="s">
        <v>1492</v>
      </c>
      <c r="B124" s="61">
        <v>2050299</v>
      </c>
      <c r="C124" s="61" t="s">
        <v>1526</v>
      </c>
      <c r="D124" s="26"/>
      <c r="E124" s="26"/>
      <c r="F124" s="26"/>
      <c r="G124" s="26"/>
      <c r="H124" s="26"/>
      <c r="I124" s="26">
        <v>4000</v>
      </c>
      <c r="J124" s="26"/>
      <c r="K124" s="26"/>
      <c r="L124" s="26"/>
      <c r="M124" s="26">
        <v>20000</v>
      </c>
      <c r="N124" s="27"/>
      <c r="O124" s="27"/>
      <c r="P124" s="27"/>
    </row>
    <row r="125" spans="1:16" s="50" customFormat="1" ht="24.75" customHeight="1">
      <c r="A125" s="61" t="s">
        <v>1493</v>
      </c>
      <c r="B125" s="66">
        <v>2050204</v>
      </c>
      <c r="C125" s="61" t="s">
        <v>1526</v>
      </c>
      <c r="D125" s="27">
        <v>30000</v>
      </c>
      <c r="E125" s="27">
        <v>240000</v>
      </c>
      <c r="F125" s="27"/>
      <c r="G125" s="27">
        <v>650000</v>
      </c>
      <c r="H125" s="27">
        <v>29000</v>
      </c>
      <c r="I125" s="27"/>
      <c r="J125" s="27"/>
      <c r="K125" s="27"/>
      <c r="L125" s="27"/>
      <c r="M125" s="27">
        <v>1000000</v>
      </c>
      <c r="N125" s="27"/>
      <c r="O125" s="27"/>
      <c r="P125" s="27"/>
    </row>
    <row r="126" spans="1:16" s="50" customFormat="1" ht="24.75" customHeight="1">
      <c r="A126" s="61" t="s">
        <v>1494</v>
      </c>
      <c r="B126" s="66">
        <v>2050299</v>
      </c>
      <c r="C126" s="61" t="s">
        <v>1526</v>
      </c>
      <c r="D126" s="27">
        <v>20000</v>
      </c>
      <c r="E126" s="27">
        <v>90000</v>
      </c>
      <c r="F126" s="27">
        <v>19000</v>
      </c>
      <c r="G126" s="27">
        <v>0</v>
      </c>
      <c r="H126" s="27">
        <v>0</v>
      </c>
      <c r="I126" s="27">
        <v>129000</v>
      </c>
      <c r="J126" s="27">
        <v>5000</v>
      </c>
      <c r="K126" s="27">
        <v>1405000</v>
      </c>
      <c r="L126" s="27">
        <v>128000</v>
      </c>
      <c r="M126" s="27">
        <v>60000</v>
      </c>
      <c r="N126" s="27">
        <v>0</v>
      </c>
      <c r="O126" s="27">
        <v>0</v>
      </c>
      <c r="P126" s="27">
        <v>0</v>
      </c>
    </row>
    <row r="127" spans="1:16" s="50" customFormat="1" ht="24.75" customHeight="1">
      <c r="A127" s="27" t="s">
        <v>1495</v>
      </c>
      <c r="B127" s="35">
        <v>2010301</v>
      </c>
      <c r="C127" s="35" t="s">
        <v>1385</v>
      </c>
      <c r="D127" s="34">
        <v>10000</v>
      </c>
      <c r="E127" s="34">
        <v>50000</v>
      </c>
      <c r="F127" s="34">
        <v>10000</v>
      </c>
      <c r="G127" s="34">
        <v>80000</v>
      </c>
      <c r="H127" s="34"/>
      <c r="I127" s="34">
        <v>25000</v>
      </c>
      <c r="J127" s="34">
        <v>100000</v>
      </c>
      <c r="K127" s="34"/>
      <c r="L127" s="34">
        <v>30000</v>
      </c>
      <c r="M127" s="34">
        <v>10000</v>
      </c>
      <c r="N127" s="26"/>
      <c r="O127" s="26"/>
      <c r="P127" s="26"/>
    </row>
    <row r="128" spans="1:16" s="50" customFormat="1" ht="24.75" customHeight="1">
      <c r="A128" s="27" t="s">
        <v>1496</v>
      </c>
      <c r="B128" s="35">
        <v>2010301</v>
      </c>
      <c r="C128" s="35" t="s">
        <v>1385</v>
      </c>
      <c r="D128" s="27">
        <v>4000</v>
      </c>
      <c r="E128" s="27">
        <v>100000</v>
      </c>
      <c r="F128" s="27"/>
      <c r="G128" s="27">
        <v>20000</v>
      </c>
      <c r="H128" s="27"/>
      <c r="I128" s="27">
        <v>40000</v>
      </c>
      <c r="J128" s="27">
        <v>36200</v>
      </c>
      <c r="K128" s="27"/>
      <c r="L128" s="27">
        <v>40000</v>
      </c>
      <c r="M128" s="27"/>
      <c r="N128" s="27"/>
      <c r="O128" s="27"/>
      <c r="P128" s="27"/>
    </row>
    <row r="129" spans="1:16" s="50" customFormat="1" ht="24.75" customHeight="1">
      <c r="A129" s="27" t="s">
        <v>1497</v>
      </c>
      <c r="B129" s="35">
        <v>2010301</v>
      </c>
      <c r="C129" s="35" t="s">
        <v>1385</v>
      </c>
      <c r="D129" s="27">
        <v>10000</v>
      </c>
      <c r="E129" s="27">
        <v>70000</v>
      </c>
      <c r="F129" s="27">
        <v>10000</v>
      </c>
      <c r="G129" s="27">
        <v>50000</v>
      </c>
      <c r="H129" s="27"/>
      <c r="I129" s="27">
        <v>20000</v>
      </c>
      <c r="J129" s="27">
        <v>50000</v>
      </c>
      <c r="K129" s="27"/>
      <c r="L129" s="27">
        <v>20000</v>
      </c>
      <c r="M129" s="27">
        <v>10000</v>
      </c>
      <c r="N129" s="27"/>
      <c r="O129" s="27"/>
      <c r="P129" s="27"/>
    </row>
    <row r="130" spans="1:16" s="50" customFormat="1" ht="24.75" customHeight="1">
      <c r="A130" s="27" t="s">
        <v>1498</v>
      </c>
      <c r="B130" s="35">
        <v>2010301</v>
      </c>
      <c r="C130" s="35" t="s">
        <v>1385</v>
      </c>
      <c r="D130" s="27">
        <v>5000</v>
      </c>
      <c r="E130" s="27">
        <v>5000</v>
      </c>
      <c r="F130" s="27">
        <v>600</v>
      </c>
      <c r="G130" s="27">
        <v>50000</v>
      </c>
      <c r="H130" s="27"/>
      <c r="I130" s="27">
        <v>20000</v>
      </c>
      <c r="J130" s="27">
        <v>100000</v>
      </c>
      <c r="K130" s="27"/>
      <c r="L130" s="27"/>
      <c r="M130" s="27"/>
      <c r="N130" s="27"/>
      <c r="O130" s="27"/>
      <c r="P130" s="27"/>
    </row>
    <row r="131" spans="1:16" s="50" customFormat="1" ht="24.75" customHeight="1">
      <c r="A131" s="27" t="s">
        <v>1499</v>
      </c>
      <c r="B131" s="35">
        <v>2010301</v>
      </c>
      <c r="C131" s="35" t="s">
        <v>1385</v>
      </c>
      <c r="D131" s="27">
        <v>2000</v>
      </c>
      <c r="E131" s="27">
        <v>15000</v>
      </c>
      <c r="F131" s="27">
        <v>0</v>
      </c>
      <c r="G131" s="27">
        <v>56000</v>
      </c>
      <c r="H131" s="27">
        <v>0</v>
      </c>
      <c r="I131" s="27">
        <v>15000</v>
      </c>
      <c r="J131" s="27">
        <v>37082</v>
      </c>
      <c r="K131" s="27"/>
      <c r="L131" s="27"/>
      <c r="M131" s="27"/>
      <c r="N131" s="27"/>
      <c r="O131" s="27"/>
      <c r="P131" s="27"/>
    </row>
    <row r="132" spans="1:16" s="50" customFormat="1" ht="24.75" customHeight="1">
      <c r="A132" s="27" t="s">
        <v>1500</v>
      </c>
      <c r="B132" s="35">
        <v>2010301</v>
      </c>
      <c r="C132" s="35" t="s">
        <v>1385</v>
      </c>
      <c r="D132" s="27">
        <v>15000</v>
      </c>
      <c r="E132" s="27">
        <v>13500</v>
      </c>
      <c r="F132" s="27">
        <v>1200</v>
      </c>
      <c r="G132" s="27">
        <v>75000</v>
      </c>
      <c r="H132" s="27">
        <v>0</v>
      </c>
      <c r="I132" s="27">
        <v>24000</v>
      </c>
      <c r="J132" s="27">
        <v>40800</v>
      </c>
      <c r="K132" s="27"/>
      <c r="L132" s="27">
        <v>40000</v>
      </c>
      <c r="M132" s="27">
        <v>12000</v>
      </c>
      <c r="N132" s="27"/>
      <c r="O132" s="27"/>
      <c r="P132" s="27"/>
    </row>
    <row r="133" spans="1:16" s="50" customFormat="1" ht="24.75" customHeight="1">
      <c r="A133" s="27" t="s">
        <v>1501</v>
      </c>
      <c r="B133" s="35">
        <v>2010301</v>
      </c>
      <c r="C133" s="35" t="s">
        <v>1385</v>
      </c>
      <c r="D133" s="27">
        <v>3000</v>
      </c>
      <c r="E133" s="27">
        <v>25000</v>
      </c>
      <c r="F133" s="27">
        <v>5000</v>
      </c>
      <c r="G133" s="27">
        <v>30000</v>
      </c>
      <c r="H133" s="27"/>
      <c r="I133" s="27">
        <v>15000</v>
      </c>
      <c r="J133" s="27">
        <v>30000</v>
      </c>
      <c r="K133" s="27"/>
      <c r="L133" s="27">
        <v>25800</v>
      </c>
      <c r="M133" s="27">
        <v>10000</v>
      </c>
      <c r="N133" s="27"/>
      <c r="O133" s="27"/>
      <c r="P133" s="27"/>
    </row>
    <row r="134" spans="1:16" s="50" customFormat="1" ht="24.75" customHeight="1">
      <c r="A134" s="27" t="s">
        <v>1502</v>
      </c>
      <c r="B134" s="35">
        <v>2010301</v>
      </c>
      <c r="C134" s="35" t="s">
        <v>1385</v>
      </c>
      <c r="D134" s="27">
        <v>5000</v>
      </c>
      <c r="E134" s="27">
        <v>30000</v>
      </c>
      <c r="F134" s="27"/>
      <c r="G134" s="27">
        <v>40000</v>
      </c>
      <c r="H134" s="27"/>
      <c r="I134" s="27">
        <v>30000</v>
      </c>
      <c r="J134" s="27">
        <v>80000</v>
      </c>
      <c r="K134" s="27"/>
      <c r="L134" s="27">
        <v>30000</v>
      </c>
      <c r="M134" s="27">
        <v>20000</v>
      </c>
      <c r="N134" s="27"/>
      <c r="O134" s="27"/>
      <c r="P134" s="27"/>
    </row>
    <row r="135" spans="1:16" s="50" customFormat="1" ht="24.75" customHeight="1">
      <c r="A135" s="29" t="s">
        <v>1503</v>
      </c>
      <c r="B135" s="35">
        <v>2010301</v>
      </c>
      <c r="C135" s="35" t="s">
        <v>1385</v>
      </c>
      <c r="D135" s="27">
        <v>16000</v>
      </c>
      <c r="E135" s="27">
        <v>50000</v>
      </c>
      <c r="F135" s="27">
        <v>42000</v>
      </c>
      <c r="G135" s="27">
        <v>28000</v>
      </c>
      <c r="H135" s="27"/>
      <c r="I135" s="27">
        <v>50000</v>
      </c>
      <c r="J135" s="27">
        <v>30000</v>
      </c>
      <c r="K135" s="27"/>
      <c r="L135" s="27">
        <v>34000</v>
      </c>
      <c r="M135" s="27"/>
      <c r="N135" s="27"/>
      <c r="O135" s="27"/>
      <c r="P135" s="27"/>
    </row>
    <row r="136" spans="1:16" s="50" customFormat="1" ht="24.75" customHeight="1">
      <c r="A136" s="37" t="s">
        <v>1504</v>
      </c>
      <c r="B136" s="35"/>
      <c r="C136" s="3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s="50" customFormat="1" ht="24.75" customHeight="1">
      <c r="A137" s="37" t="s">
        <v>663</v>
      </c>
      <c r="B137" s="35"/>
      <c r="C137" s="3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33.75" customHeight="1">
      <c r="A138" s="6" t="s">
        <v>1505</v>
      </c>
      <c r="B138" s="6"/>
      <c r="C138" s="6"/>
      <c r="D138" s="87">
        <f>SUM(D6:D135)</f>
        <v>744603</v>
      </c>
      <c r="E138" s="87">
        <f aca="true" t="shared" si="0" ref="E138:P138">SUM(E6:E135)</f>
        <v>3674107.51</v>
      </c>
      <c r="F138" s="87">
        <f t="shared" si="0"/>
        <v>1242698</v>
      </c>
      <c r="G138" s="87">
        <f t="shared" si="0"/>
        <v>1852480</v>
      </c>
      <c r="H138" s="87">
        <f t="shared" si="0"/>
        <v>77500</v>
      </c>
      <c r="I138" s="87">
        <f t="shared" si="0"/>
        <v>6442064</v>
      </c>
      <c r="J138" s="87">
        <f t="shared" si="0"/>
        <v>5539538</v>
      </c>
      <c r="K138" s="87">
        <f t="shared" si="0"/>
        <v>3056500</v>
      </c>
      <c r="L138" s="87">
        <f t="shared" si="0"/>
        <v>647800</v>
      </c>
      <c r="M138" s="87">
        <f t="shared" si="0"/>
        <v>3024300</v>
      </c>
      <c r="N138" s="87">
        <f t="shared" si="0"/>
        <v>0</v>
      </c>
      <c r="O138" s="87">
        <f t="shared" si="0"/>
        <v>4104200</v>
      </c>
      <c r="P138" s="87">
        <f t="shared" si="0"/>
        <v>354000</v>
      </c>
    </row>
    <row r="140" spans="1:12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6" ht="23.25" customHeight="1">
      <c r="A141" s="72" t="s">
        <v>1527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46"/>
      <c r="N141" s="46"/>
      <c r="O141" s="46"/>
      <c r="P141" s="46"/>
    </row>
  </sheetData>
  <sheetProtection/>
  <mergeCells count="8">
    <mergeCell ref="A2:P2"/>
    <mergeCell ref="E3:H3"/>
    <mergeCell ref="D4:P4"/>
    <mergeCell ref="A140:L140"/>
    <mergeCell ref="A141:L141"/>
    <mergeCell ref="A4:A5"/>
    <mergeCell ref="B4:B5"/>
    <mergeCell ref="C4:C5"/>
  </mergeCells>
  <printOptions/>
  <pageMargins left="0.33" right="0.33" top="0.35" bottom="0.36" header="0.26" footer="0.2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pane ySplit="5" topLeftCell="A126" activePane="bottomLeft" state="frozen"/>
      <selection pane="bottomLeft" activeCell="M135" sqref="M135:M137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4" width="7.28125" style="0" customWidth="1"/>
    <col min="5" max="5" width="8.421875" style="0" customWidth="1"/>
    <col min="6" max="6" width="7.7109375" style="0" customWidth="1"/>
    <col min="7" max="7" width="7.421875" style="0" customWidth="1"/>
    <col min="8" max="8" width="10.7109375" style="0" customWidth="1"/>
    <col min="9" max="9" width="8.28125" style="0" customWidth="1"/>
    <col min="10" max="10" width="13.421875" style="0" customWidth="1"/>
    <col min="11" max="11" width="9.421875" style="0" customWidth="1"/>
    <col min="12" max="12" width="9.7109375" style="0" customWidth="1"/>
    <col min="13" max="13" width="10.28125" style="0" customWidth="1"/>
    <col min="14" max="14" width="8.28125" style="0" customWidth="1"/>
    <col min="15" max="15" width="9.421875" style="0" customWidth="1"/>
    <col min="16" max="16" width="11.28125" style="0" customWidth="1"/>
  </cols>
  <sheetData>
    <row r="1" spans="1:3" ht="30" customHeight="1">
      <c r="A1" s="79" t="s">
        <v>1528</v>
      </c>
      <c r="B1" s="17"/>
      <c r="C1" s="17"/>
    </row>
    <row r="2" spans="1:17" ht="24" customHeight="1">
      <c r="A2" s="18" t="s">
        <v>1529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1"/>
    </row>
    <row r="3" spans="1:16" ht="17.25" customHeight="1">
      <c r="A3" s="17"/>
      <c r="B3" s="17"/>
      <c r="C3" s="17"/>
      <c r="E3" s="68"/>
      <c r="F3" s="68"/>
      <c r="G3" s="68"/>
      <c r="H3" s="68"/>
      <c r="I3" s="17"/>
      <c r="P3" s="17" t="s">
        <v>1366</v>
      </c>
    </row>
    <row r="4" spans="1:16" ht="23.25" customHeight="1">
      <c r="A4" s="20" t="s">
        <v>1367</v>
      </c>
      <c r="B4" s="20" t="s">
        <v>1368</v>
      </c>
      <c r="C4" s="20" t="s">
        <v>1369</v>
      </c>
      <c r="D4" s="21" t="s">
        <v>1372</v>
      </c>
      <c r="E4" s="22"/>
      <c r="F4" s="22"/>
      <c r="G4" s="22"/>
      <c r="H4" s="22"/>
      <c r="I4" s="22"/>
      <c r="J4" s="22"/>
      <c r="K4" s="22"/>
      <c r="L4" s="23"/>
      <c r="M4" s="21" t="s">
        <v>1530</v>
      </c>
      <c r="N4" s="22"/>
      <c r="O4" s="22"/>
      <c r="P4" s="23"/>
    </row>
    <row r="5" spans="1:16" ht="42" customHeight="1">
      <c r="A5" s="26"/>
      <c r="B5" s="26"/>
      <c r="C5" s="26"/>
      <c r="D5" s="24" t="s">
        <v>1531</v>
      </c>
      <c r="E5" s="24" t="s">
        <v>1532</v>
      </c>
      <c r="F5" s="24" t="s">
        <v>1533</v>
      </c>
      <c r="G5" s="24" t="s">
        <v>1534</v>
      </c>
      <c r="H5" s="24" t="s">
        <v>1535</v>
      </c>
      <c r="I5" s="24" t="s">
        <v>1536</v>
      </c>
      <c r="J5" s="24" t="s">
        <v>1537</v>
      </c>
      <c r="K5" s="24" t="s">
        <v>1538</v>
      </c>
      <c r="L5" s="24" t="s">
        <v>1539</v>
      </c>
      <c r="M5" s="24" t="s">
        <v>1351</v>
      </c>
      <c r="N5" s="24" t="s">
        <v>1540</v>
      </c>
      <c r="O5" s="24" t="s">
        <v>1541</v>
      </c>
      <c r="P5" s="24" t="s">
        <v>1542</v>
      </c>
    </row>
    <row r="6" spans="1:16" ht="24.75" customHeight="1">
      <c r="A6" s="35" t="s">
        <v>1384</v>
      </c>
      <c r="B6" s="35">
        <v>2010101</v>
      </c>
      <c r="C6" s="35" t="s">
        <v>1385</v>
      </c>
      <c r="D6" s="36"/>
      <c r="E6" s="36">
        <v>5000</v>
      </c>
      <c r="F6" s="36">
        <v>10000</v>
      </c>
      <c r="G6" s="36"/>
      <c r="H6" s="36">
        <v>32900</v>
      </c>
      <c r="I6" s="36">
        <v>40000</v>
      </c>
      <c r="J6" s="36">
        <v>150000</v>
      </c>
      <c r="K6" s="36"/>
      <c r="L6" s="36"/>
      <c r="M6" s="36">
        <f>N6+O6+P6+'部门经济（附13-4）'!D6+'部门经济（附13-4）'!E6+'部门经济（附13-4）'!F6+'部门经济（附13-4）'!G6+'部门经济（附13-4）'!H6+'部门经济（附13-4）'!I6+'部门经济（附13-4）'!J6</f>
        <v>74864</v>
      </c>
      <c r="N6" s="36"/>
      <c r="O6" s="36"/>
      <c r="P6" s="36"/>
    </row>
    <row r="7" spans="1:16" ht="24.75" customHeight="1">
      <c r="A7" s="35" t="s">
        <v>1386</v>
      </c>
      <c r="B7" s="36">
        <v>2010201</v>
      </c>
      <c r="C7" s="35" t="s">
        <v>1385</v>
      </c>
      <c r="D7" s="36"/>
      <c r="E7" s="36">
        <v>19000</v>
      </c>
      <c r="F7" s="36"/>
      <c r="G7" s="36"/>
      <c r="H7" s="36">
        <v>19600</v>
      </c>
      <c r="I7" s="36">
        <v>38000</v>
      </c>
      <c r="J7" s="36">
        <v>20000</v>
      </c>
      <c r="K7" s="36"/>
      <c r="L7" s="36"/>
      <c r="M7" s="36">
        <f>N7+O7+P7+'部门经济（附13-4）'!D7+'部门经济（附13-4）'!E7+'部门经济（附13-4）'!F7+'部门经济（附13-4）'!G7+'部门经济（附13-4）'!H7+'部门经济（附13-4）'!I7+'部门经济（附13-4）'!J7</f>
        <v>7104</v>
      </c>
      <c r="N7" s="36"/>
      <c r="O7" s="36"/>
      <c r="P7" s="36"/>
    </row>
    <row r="8" spans="1:16" ht="24.75" customHeight="1">
      <c r="A8" s="35" t="s">
        <v>1387</v>
      </c>
      <c r="B8" s="35">
        <v>2013101</v>
      </c>
      <c r="C8" s="35" t="s">
        <v>1385</v>
      </c>
      <c r="D8" s="36"/>
      <c r="E8" s="36">
        <v>50000</v>
      </c>
      <c r="F8" s="36">
        <v>55000</v>
      </c>
      <c r="G8" s="36"/>
      <c r="H8" s="36">
        <v>32200</v>
      </c>
      <c r="I8" s="36">
        <v>180000</v>
      </c>
      <c r="J8" s="36">
        <v>181600</v>
      </c>
      <c r="K8" s="36"/>
      <c r="L8" s="36">
        <v>210000</v>
      </c>
      <c r="M8" s="36">
        <f>N8+O8+P8+'部门经济（附13-4）'!D8+'部门经济（附13-4）'!E8+'部门经济（附13-4）'!F8+'部门经济（附13-4）'!G8+'部门经济（附13-4）'!H8+'部门经济（附13-4）'!I8+'部门经济（附13-4）'!J8</f>
        <v>20000</v>
      </c>
      <c r="N8" s="36"/>
      <c r="O8" s="36"/>
      <c r="P8" s="36"/>
    </row>
    <row r="9" spans="1:16" ht="24.75" customHeight="1">
      <c r="A9" s="35" t="s">
        <v>1388</v>
      </c>
      <c r="B9" s="36">
        <v>2010301</v>
      </c>
      <c r="C9" s="35" t="s">
        <v>1385</v>
      </c>
      <c r="D9" s="36"/>
      <c r="E9" s="36">
        <v>5000</v>
      </c>
      <c r="F9" s="36">
        <v>300000</v>
      </c>
      <c r="G9" s="36"/>
      <c r="H9" s="36">
        <v>44600</v>
      </c>
      <c r="I9" s="36">
        <v>152000</v>
      </c>
      <c r="J9" s="36">
        <v>195800</v>
      </c>
      <c r="K9" s="36"/>
      <c r="L9" s="36">
        <v>65000</v>
      </c>
      <c r="M9" s="36">
        <f>N9+O9+P9+'部门经济（附13-4）'!D9+'部门经济（附13-4）'!E9+'部门经济（附13-4）'!F9+'部门经济（附13-4）'!G9+'部门经济（附13-4）'!H9+'部门经济（附13-4）'!I9+'部门经济（附13-4）'!J9</f>
        <v>30656</v>
      </c>
      <c r="N9" s="36"/>
      <c r="O9" s="36"/>
      <c r="P9" s="36"/>
    </row>
    <row r="10" spans="1:16" ht="24.75" customHeight="1">
      <c r="A10" s="35" t="s">
        <v>1389</v>
      </c>
      <c r="B10" s="35">
        <v>2010501</v>
      </c>
      <c r="C10" s="35" t="s">
        <v>1385</v>
      </c>
      <c r="D10" s="36"/>
      <c r="E10" s="36">
        <v>145500</v>
      </c>
      <c r="F10" s="36"/>
      <c r="G10" s="36"/>
      <c r="H10" s="36">
        <v>25700</v>
      </c>
      <c r="I10" s="36"/>
      <c r="J10" s="36">
        <v>50000</v>
      </c>
      <c r="K10" s="36"/>
      <c r="L10" s="36">
        <v>47000</v>
      </c>
      <c r="M10" s="36">
        <f>N10+O10+P10+'部门经济（附13-4）'!D10+'部门经济（附13-4）'!E10+'部门经济（附13-4）'!F10+'部门经济（附13-4）'!G10+'部门经济（附13-4）'!H10+'部门经济（附13-4）'!I10+'部门经济（附13-4）'!J10</f>
        <v>32104</v>
      </c>
      <c r="N10" s="36"/>
      <c r="O10" s="36"/>
      <c r="P10" s="36"/>
    </row>
    <row r="11" spans="1:16" ht="24.75" customHeight="1">
      <c r="A11" s="35" t="s">
        <v>1390</v>
      </c>
      <c r="B11" s="36">
        <v>2010601</v>
      </c>
      <c r="C11" s="35" t="s">
        <v>1385</v>
      </c>
      <c r="D11" s="36"/>
      <c r="E11" s="36">
        <v>30000</v>
      </c>
      <c r="F11" s="36"/>
      <c r="G11" s="36"/>
      <c r="H11" s="36">
        <v>113600</v>
      </c>
      <c r="I11" s="36">
        <v>10000</v>
      </c>
      <c r="J11" s="36">
        <v>264000</v>
      </c>
      <c r="K11" s="36"/>
      <c r="L11" s="36">
        <v>20000</v>
      </c>
      <c r="M11" s="36">
        <f>N11+O11+P11+'部门经济（附13-4）'!D11+'部门经济（附13-4）'!E11+'部门经济（附13-4）'!F11+'部门经济（附13-4）'!G11+'部门经济（附13-4）'!H11+'部门经济（附13-4）'!I11+'部门经济（附13-4）'!J11</f>
        <v>12000</v>
      </c>
      <c r="N11" s="36"/>
      <c r="O11" s="36"/>
      <c r="P11" s="36"/>
    </row>
    <row r="12" spans="1:16" ht="24.75" customHeight="1">
      <c r="A12" s="35" t="s">
        <v>1391</v>
      </c>
      <c r="B12" s="36">
        <v>2010308</v>
      </c>
      <c r="C12" s="35" t="s">
        <v>1385</v>
      </c>
      <c r="D12" s="36"/>
      <c r="E12" s="36">
        <v>31200</v>
      </c>
      <c r="F12" s="36"/>
      <c r="G12" s="36"/>
      <c r="H12" s="36">
        <v>11800</v>
      </c>
      <c r="I12" s="36"/>
      <c r="J12" s="36">
        <v>56700</v>
      </c>
      <c r="K12" s="36"/>
      <c r="L12" s="36"/>
      <c r="M12" s="36">
        <f>N12+O12+P12+'部门经济（附13-4）'!D12+'部门经济（附13-4）'!E12+'部门经济（附13-4）'!F12+'部门经济（附13-4）'!G12+'部门经济（附13-4）'!H12+'部门经济（附13-4）'!I12+'部门经济（附13-4）'!J12</f>
        <v>3552</v>
      </c>
      <c r="N12" s="36"/>
      <c r="O12" s="36"/>
      <c r="P12" s="36"/>
    </row>
    <row r="13" spans="1:16" ht="24.75" customHeight="1">
      <c r="A13" s="35" t="s">
        <v>1392</v>
      </c>
      <c r="B13" s="36">
        <v>2010407</v>
      </c>
      <c r="C13" s="35" t="s">
        <v>1385</v>
      </c>
      <c r="D13" s="36"/>
      <c r="E13" s="36">
        <v>12000</v>
      </c>
      <c r="F13" s="36"/>
      <c r="G13" s="36"/>
      <c r="H13" s="36">
        <v>9200</v>
      </c>
      <c r="I13" s="36"/>
      <c r="J13" s="36">
        <v>28200</v>
      </c>
      <c r="K13" s="36"/>
      <c r="L13" s="36"/>
      <c r="M13" s="36">
        <f>N13+O13+P13+'部门经济（附13-4）'!D13+'部门经济（附13-4）'!E13+'部门经济（附13-4）'!F13+'部门经济（附13-4）'!G13+'部门经济（附13-4）'!H13+'部门经济（附13-4）'!I13+'部门经济（附13-4）'!J13</f>
        <v>3552</v>
      </c>
      <c r="N13" s="36"/>
      <c r="O13" s="36"/>
      <c r="P13" s="36"/>
    </row>
    <row r="14" spans="1:16" ht="24.75" customHeight="1">
      <c r="A14" s="35" t="s">
        <v>1393</v>
      </c>
      <c r="B14" s="80">
        <v>2012901</v>
      </c>
      <c r="C14" s="35" t="s">
        <v>1385</v>
      </c>
      <c r="D14" s="36"/>
      <c r="E14" s="36">
        <v>20600</v>
      </c>
      <c r="F14" s="36"/>
      <c r="G14" s="36"/>
      <c r="H14" s="36">
        <v>6500</v>
      </c>
      <c r="I14" s="36"/>
      <c r="J14" s="36">
        <v>55700</v>
      </c>
      <c r="K14" s="36"/>
      <c r="L14" s="36"/>
      <c r="M14" s="36">
        <f>N14+O14+P14+'部门经济（附13-4）'!D14+'部门经济（附13-4）'!E14+'部门经济（附13-4）'!F14+'部门经济（附13-4）'!G14+'部门经济（附13-4）'!H14+'部门经济（附13-4）'!I14+'部门经济（附13-4）'!J14</f>
        <v>0</v>
      </c>
      <c r="N14" s="36"/>
      <c r="O14" s="36"/>
      <c r="P14" s="36"/>
    </row>
    <row r="15" spans="1:16" ht="24.75" customHeight="1">
      <c r="A15" s="35" t="s">
        <v>1394</v>
      </c>
      <c r="B15" s="36">
        <v>2012901</v>
      </c>
      <c r="C15" s="35" t="s">
        <v>1385</v>
      </c>
      <c r="D15" s="36"/>
      <c r="E15" s="36">
        <v>4000</v>
      </c>
      <c r="F15" s="36"/>
      <c r="G15" s="36"/>
      <c r="H15" s="36">
        <v>5800</v>
      </c>
      <c r="I15" s="36"/>
      <c r="J15" s="36">
        <v>65100</v>
      </c>
      <c r="K15" s="36"/>
      <c r="L15" s="36"/>
      <c r="M15" s="36">
        <f>N15+O15+P15+'部门经济（附13-4）'!D15+'部门经济（附13-4）'!E15+'部门经济（附13-4）'!F15+'部门经济（附13-4）'!G15+'部门经济（附13-4）'!H15+'部门经济（附13-4）'!I15+'部门经济（附13-4）'!J15</f>
        <v>0</v>
      </c>
      <c r="N15" s="36"/>
      <c r="O15" s="36"/>
      <c r="P15" s="36"/>
    </row>
    <row r="16" spans="1:16" ht="24.75" customHeight="1">
      <c r="A16" s="37" t="s">
        <v>1395</v>
      </c>
      <c r="B16" s="35">
        <v>2010301</v>
      </c>
      <c r="C16" s="35" t="s">
        <v>1385</v>
      </c>
      <c r="D16" s="36"/>
      <c r="E16" s="36">
        <v>10000</v>
      </c>
      <c r="F16" s="36">
        <v>50000</v>
      </c>
      <c r="G16" s="36"/>
      <c r="H16" s="36">
        <v>11000</v>
      </c>
      <c r="I16" s="36"/>
      <c r="J16" s="36">
        <v>5000</v>
      </c>
      <c r="K16" s="36"/>
      <c r="L16" s="36"/>
      <c r="M16" s="36">
        <f>N16+O16+P16+'部门经济（附13-4）'!D16+'部门经济（附13-4）'!E16+'部门经济（附13-4）'!F16+'部门经济（附13-4）'!G16+'部门经济（附13-4）'!H16+'部门经济（附13-4）'!I16+'部门经济（附13-4）'!J16</f>
        <v>0</v>
      </c>
      <c r="N16" s="36"/>
      <c r="O16" s="36"/>
      <c r="P16" s="36"/>
    </row>
    <row r="17" spans="1:16" ht="24.75" customHeight="1">
      <c r="A17" s="37" t="s">
        <v>1396</v>
      </c>
      <c r="B17" s="36">
        <v>2013601</v>
      </c>
      <c r="C17" s="35" t="s">
        <v>1385</v>
      </c>
      <c r="D17" s="36"/>
      <c r="E17" s="36"/>
      <c r="F17" s="93">
        <v>21000</v>
      </c>
      <c r="G17" s="36"/>
      <c r="H17" s="36">
        <v>14800</v>
      </c>
      <c r="I17" s="36"/>
      <c r="J17" s="93">
        <v>42000</v>
      </c>
      <c r="K17" s="36"/>
      <c r="L17" s="36"/>
      <c r="M17" s="36">
        <f>N17+O17+P17+'部门经济（附13-4）'!D17+'部门经济（附13-4）'!E17+'部门经济（附13-4）'!F17+'部门经济（附13-4）'!G17+'部门经济（附13-4）'!H17+'部门经济（附13-4）'!I17+'部门经济（附13-4）'!J17</f>
        <v>0</v>
      </c>
      <c r="N17" s="36"/>
      <c r="O17" s="36"/>
      <c r="P17" s="36"/>
    </row>
    <row r="18" spans="1:16" ht="24.75" customHeight="1">
      <c r="A18" s="37" t="s">
        <v>1397</v>
      </c>
      <c r="B18" s="36">
        <v>2010301</v>
      </c>
      <c r="C18" s="35" t="s">
        <v>1385</v>
      </c>
      <c r="D18" s="36"/>
      <c r="E18" s="36">
        <v>18000</v>
      </c>
      <c r="F18" s="36"/>
      <c r="G18" s="36"/>
      <c r="H18" s="36">
        <v>2400</v>
      </c>
      <c r="I18" s="36"/>
      <c r="J18" s="36">
        <v>20000</v>
      </c>
      <c r="K18" s="36"/>
      <c r="L18" s="36"/>
      <c r="M18" s="36">
        <f>N18+O18+P18+'部门经济（附13-4）'!D18+'部门经济（附13-4）'!E18+'部门经济（附13-4）'!F18+'部门经济（附13-4）'!G18+'部门经济（附13-4）'!H18+'部门经济（附13-4）'!I18+'部门经济（附13-4）'!J18</f>
        <v>0</v>
      </c>
      <c r="N18" s="36"/>
      <c r="O18" s="36"/>
      <c r="P18" s="36"/>
    </row>
    <row r="19" spans="1:16" ht="24.75" customHeight="1">
      <c r="A19" s="69" t="s">
        <v>1398</v>
      </c>
      <c r="B19" s="35">
        <v>2010301</v>
      </c>
      <c r="C19" s="35" t="s">
        <v>1385</v>
      </c>
      <c r="D19" s="35"/>
      <c r="E19" s="36">
        <v>40800</v>
      </c>
      <c r="F19" s="36"/>
      <c r="G19" s="36"/>
      <c r="H19" s="36">
        <v>4600</v>
      </c>
      <c r="I19" s="36"/>
      <c r="J19" s="36">
        <v>22500</v>
      </c>
      <c r="K19" s="36"/>
      <c r="L19" s="36"/>
      <c r="M19" s="36">
        <f>N19+O19+P19+'部门经济（附13-4）'!D19+'部门经济（附13-4）'!E19+'部门经济（附13-4）'!F19+'部门经济（附13-4）'!G19+'部门经济（附13-4）'!H19+'部门经济（附13-4）'!I19+'部门经济（附13-4）'!J19</f>
        <v>0</v>
      </c>
      <c r="N19" s="36"/>
      <c r="O19" s="36"/>
      <c r="P19" s="36"/>
    </row>
    <row r="20" spans="1:16" ht="24.75" customHeight="1">
      <c r="A20" s="35" t="s">
        <v>1399</v>
      </c>
      <c r="B20" s="36">
        <v>2010301</v>
      </c>
      <c r="C20" s="35" t="s">
        <v>1385</v>
      </c>
      <c r="D20" s="36"/>
      <c r="E20" s="36">
        <v>105400</v>
      </c>
      <c r="F20" s="36"/>
      <c r="G20" s="36"/>
      <c r="H20" s="36">
        <v>6200</v>
      </c>
      <c r="I20" s="36"/>
      <c r="J20" s="36">
        <v>38200</v>
      </c>
      <c r="K20" s="36"/>
      <c r="L20" s="36"/>
      <c r="M20" s="36">
        <f>N20+O20+P20+'部门经济（附13-4）'!D20+'部门经济（附13-4）'!E20+'部门经济（附13-4）'!F20+'部门经济（附13-4）'!G20+'部门经济（附13-4）'!H20+'部门经济（附13-4）'!I20+'部门经济（附13-4）'!J20</f>
        <v>0</v>
      </c>
      <c r="N20" s="36"/>
      <c r="O20" s="36"/>
      <c r="P20" s="36"/>
    </row>
    <row r="21" spans="1:16" ht="24.75" customHeight="1">
      <c r="A21" s="35" t="s">
        <v>1400</v>
      </c>
      <c r="B21" s="35">
        <v>2012801</v>
      </c>
      <c r="C21" s="35" t="s">
        <v>1385</v>
      </c>
      <c r="D21" s="36"/>
      <c r="E21" s="36">
        <v>10000</v>
      </c>
      <c r="F21" s="36">
        <v>20000</v>
      </c>
      <c r="G21" s="36"/>
      <c r="H21" s="36">
        <v>3600</v>
      </c>
      <c r="I21" s="36"/>
      <c r="J21" s="36">
        <v>35000</v>
      </c>
      <c r="K21" s="36"/>
      <c r="L21" s="36">
        <v>25000</v>
      </c>
      <c r="M21" s="36">
        <f>N21+O21+P21+'部门经济（附13-4）'!D21+'部门经济（附13-4）'!E21+'部门经济（附13-4）'!F21+'部门经济（附13-4）'!G21+'部门经济（附13-4）'!H21+'部门经济（附13-4）'!I21+'部门经济（附13-4）'!J21</f>
        <v>0</v>
      </c>
      <c r="N21" s="36"/>
      <c r="O21" s="36"/>
      <c r="P21" s="36"/>
    </row>
    <row r="22" spans="1:16" ht="24.75" customHeight="1">
      <c r="A22" s="35" t="s">
        <v>1401</v>
      </c>
      <c r="B22" s="35">
        <v>2013401</v>
      </c>
      <c r="C22" s="35" t="s">
        <v>1385</v>
      </c>
      <c r="D22" s="36"/>
      <c r="E22" s="36"/>
      <c r="F22" s="36"/>
      <c r="G22" s="36"/>
      <c r="H22" s="36">
        <v>7700</v>
      </c>
      <c r="I22" s="36"/>
      <c r="J22" s="36">
        <v>30000</v>
      </c>
      <c r="K22" s="36"/>
      <c r="L22" s="36"/>
      <c r="M22" s="36">
        <f>N22+O22+P22+'部门经济（附13-4）'!D22+'部门经济（附13-4）'!E22+'部门经济（附13-4）'!F22+'部门经济（附13-4）'!G22+'部门经济（附13-4）'!H22+'部门经济（附13-4）'!I22+'部门经济（附13-4）'!J22</f>
        <v>3552</v>
      </c>
      <c r="N22" s="36"/>
      <c r="O22" s="36"/>
      <c r="P22" s="36"/>
    </row>
    <row r="23" spans="1:16" ht="24.75" customHeight="1">
      <c r="A23" s="35" t="s">
        <v>1402</v>
      </c>
      <c r="B23" s="36">
        <v>2011001</v>
      </c>
      <c r="C23" s="35" t="s">
        <v>1385</v>
      </c>
      <c r="D23" s="36"/>
      <c r="E23" s="36"/>
      <c r="F23" s="36"/>
      <c r="G23" s="36"/>
      <c r="H23" s="36">
        <v>6000</v>
      </c>
      <c r="I23" s="36"/>
      <c r="J23" s="36">
        <v>14100</v>
      </c>
      <c r="K23" s="36"/>
      <c r="L23" s="36"/>
      <c r="M23" s="36">
        <f>N23+O23+P23+'部门经济（附13-4）'!D23+'部门经济（附13-4）'!E23+'部门经济（附13-4）'!F23+'部门经济（附13-4）'!G23+'部门经济（附13-4）'!H23+'部门经济（附13-4）'!I23+'部门经济（附13-4）'!J23</f>
        <v>0</v>
      </c>
      <c r="N23" s="36"/>
      <c r="O23" s="36"/>
      <c r="P23" s="36"/>
    </row>
    <row r="24" spans="1:16" ht="24.75" customHeight="1">
      <c r="A24" s="35" t="s">
        <v>1403</v>
      </c>
      <c r="B24" s="36">
        <v>2012601</v>
      </c>
      <c r="C24" s="35" t="s">
        <v>1385</v>
      </c>
      <c r="D24" s="36"/>
      <c r="E24" s="36">
        <v>52000</v>
      </c>
      <c r="F24" s="36">
        <v>70000</v>
      </c>
      <c r="G24" s="36"/>
      <c r="H24" s="36">
        <v>11700</v>
      </c>
      <c r="I24" s="36"/>
      <c r="J24" s="36">
        <v>72100</v>
      </c>
      <c r="K24" s="36"/>
      <c r="L24" s="36" t="s">
        <v>1523</v>
      </c>
      <c r="M24" s="36">
        <f>N24+O24+P24+'部门经济（附13-4）'!D24+'部门经济（附13-4）'!E24+'部门经济（附13-4）'!F24+'部门经济（附13-4）'!G24+'部门经济（附13-4）'!H24+'部门经济（附13-4）'!I24+'部门经济（附13-4）'!J24</f>
        <v>0</v>
      </c>
      <c r="N24" s="36"/>
      <c r="O24" s="36"/>
      <c r="P24" s="36"/>
    </row>
    <row r="25" spans="1:16" ht="24.75" customHeight="1">
      <c r="A25" s="35" t="s">
        <v>1404</v>
      </c>
      <c r="B25" s="36">
        <v>2012906</v>
      </c>
      <c r="C25" s="35" t="s">
        <v>1385</v>
      </c>
      <c r="D25" s="36"/>
      <c r="E25" s="36"/>
      <c r="F25" s="36"/>
      <c r="G25" s="36"/>
      <c r="H25" s="36">
        <v>4500</v>
      </c>
      <c r="I25" s="36"/>
      <c r="J25" s="36">
        <v>21643</v>
      </c>
      <c r="K25" s="36"/>
      <c r="L25" s="36"/>
      <c r="M25" s="36">
        <f>N25+O25+P25+'部门经济（附13-4）'!D25+'部门经济（附13-4）'!E25+'部门经济（附13-4）'!F25+'部门经济（附13-4）'!G25+'部门经济（附13-4）'!H25+'部门经济（附13-4）'!I25+'部门经济（附13-4）'!J25</f>
        <v>3552</v>
      </c>
      <c r="N25" s="36"/>
      <c r="O25" s="36"/>
      <c r="P25" s="36"/>
    </row>
    <row r="26" spans="1:16" ht="24.75" customHeight="1">
      <c r="A26" s="35" t="s">
        <v>1405</v>
      </c>
      <c r="B26" s="35">
        <v>2010301</v>
      </c>
      <c r="C26" s="35" t="s">
        <v>1385</v>
      </c>
      <c r="D26" s="35"/>
      <c r="E26" s="35"/>
      <c r="F26" s="35"/>
      <c r="G26" s="35"/>
      <c r="H26" s="35"/>
      <c r="I26" s="35"/>
      <c r="J26" s="35"/>
      <c r="K26" s="35"/>
      <c r="L26" s="35"/>
      <c r="M26" s="36">
        <f>N26+O26+P26+'部门经济（附13-4）'!D26+'部门经济（附13-4）'!E26+'部门经济（附13-4）'!F26+'部门经济（附13-4）'!G26+'部门经济（附13-4）'!H26+'部门经济（附13-4）'!I26+'部门经济（附13-4）'!J26</f>
        <v>0</v>
      </c>
      <c r="N26" s="35"/>
      <c r="O26" s="35"/>
      <c r="P26" s="35"/>
    </row>
    <row r="27" spans="1:16" ht="24.75" customHeight="1">
      <c r="A27" s="35" t="s">
        <v>1406</v>
      </c>
      <c r="B27" s="36">
        <v>2013201</v>
      </c>
      <c r="C27" s="35" t="s">
        <v>1385</v>
      </c>
      <c r="D27" s="36"/>
      <c r="E27" s="36"/>
      <c r="F27" s="36"/>
      <c r="G27" s="36"/>
      <c r="H27" s="36">
        <v>54000</v>
      </c>
      <c r="I27" s="36">
        <v>23000</v>
      </c>
      <c r="J27" s="36">
        <v>208000</v>
      </c>
      <c r="K27" s="36"/>
      <c r="L27" s="36">
        <v>40000</v>
      </c>
      <c r="M27" s="36">
        <f>N27+O27+P27+'部门经济（附13-4）'!D27+'部门经济（附13-4）'!E27+'部门经济（附13-4）'!F27+'部门经济（附13-4）'!G27+'部门经济（附13-4）'!H27+'部门经济（附13-4）'!I27+'部门经济（附13-4）'!J27</f>
        <v>14384</v>
      </c>
      <c r="N27" s="36"/>
      <c r="O27" s="36"/>
      <c r="P27" s="36"/>
    </row>
    <row r="28" spans="1:16" ht="24.75" customHeight="1">
      <c r="A28" s="35" t="s">
        <v>1407</v>
      </c>
      <c r="B28" s="35">
        <v>2010301</v>
      </c>
      <c r="C28" s="35" t="s">
        <v>1385</v>
      </c>
      <c r="D28" s="36"/>
      <c r="E28" s="36">
        <v>480000</v>
      </c>
      <c r="F28" s="36"/>
      <c r="G28" s="36"/>
      <c r="H28" s="36">
        <v>80600</v>
      </c>
      <c r="I28" s="36">
        <v>700000</v>
      </c>
      <c r="J28" s="36">
        <v>100000</v>
      </c>
      <c r="K28" s="36"/>
      <c r="L28" s="36">
        <v>69909</v>
      </c>
      <c r="M28" s="36">
        <f>N28+O28+P28+'部门经济（附13-4）'!D28+'部门经济（附13-4）'!E28+'部门经济（附13-4）'!F28+'部门经济（附13-4）'!G28+'部门经济（附13-4）'!H28+'部门经济（附13-4）'!I28+'部门经济（附13-4）'!J28</f>
        <v>35816</v>
      </c>
      <c r="N28" s="36"/>
      <c r="O28" s="36"/>
      <c r="P28" s="36"/>
    </row>
    <row r="29" spans="1:16" ht="24.75" customHeight="1">
      <c r="A29" s="35" t="s">
        <v>1408</v>
      </c>
      <c r="B29" s="35">
        <v>2011101</v>
      </c>
      <c r="C29" s="35" t="s">
        <v>1385</v>
      </c>
      <c r="D29" s="36">
        <v>125000</v>
      </c>
      <c r="E29" s="36">
        <v>50000</v>
      </c>
      <c r="F29" s="36"/>
      <c r="G29" s="36"/>
      <c r="H29" s="36">
        <v>149500</v>
      </c>
      <c r="I29" s="36">
        <v>110000</v>
      </c>
      <c r="J29" s="36">
        <f>65000+50000</f>
        <v>115000</v>
      </c>
      <c r="K29" s="36"/>
      <c r="L29" s="36">
        <v>30500</v>
      </c>
      <c r="M29" s="36">
        <f>N29+O29+P29+'部门经济（附13-4）'!D29+'部门经济（附13-4）'!E29+'部门经济（附13-4）'!F29+'部门经济（附13-4）'!G29+'部门经济（附13-4）'!H29+'部门经济（附13-4）'!I29+'部门经济（附13-4）'!J29</f>
        <v>90000</v>
      </c>
      <c r="N29" s="36"/>
      <c r="O29" s="36"/>
      <c r="P29" s="36">
        <v>40000</v>
      </c>
    </row>
    <row r="30" spans="1:16" ht="24.75" customHeight="1">
      <c r="A30" s="37" t="s">
        <v>1409</v>
      </c>
      <c r="B30" s="35">
        <v>2011101</v>
      </c>
      <c r="C30" s="35" t="s">
        <v>1385</v>
      </c>
      <c r="D30" s="36"/>
      <c r="E30" s="35">
        <v>10000</v>
      </c>
      <c r="F30" s="35"/>
      <c r="G30" s="35"/>
      <c r="H30" s="35">
        <v>55400</v>
      </c>
      <c r="I30" s="35">
        <v>60000</v>
      </c>
      <c r="J30" s="35"/>
      <c r="K30" s="36"/>
      <c r="L30" s="36"/>
      <c r="M30" s="36">
        <f>N30+O30+P30+'部门经济（附13-4）'!D30+'部门经济（附13-4）'!E30+'部门经济（附13-4）'!F30+'部门经济（附13-4）'!G30+'部门经济（附13-4）'!H30+'部门经济（附13-4）'!I30+'部门经济（附13-4）'!J30</f>
        <v>0</v>
      </c>
      <c r="N30" s="36"/>
      <c r="O30" s="36"/>
      <c r="P30" s="36"/>
    </row>
    <row r="31" spans="1:16" ht="24.75" customHeight="1">
      <c r="A31" s="37" t="s">
        <v>1410</v>
      </c>
      <c r="B31" s="35">
        <v>2010301</v>
      </c>
      <c r="C31" s="35" t="s">
        <v>1385</v>
      </c>
      <c r="D31" s="35"/>
      <c r="E31" s="35"/>
      <c r="F31" s="35"/>
      <c r="G31" s="35"/>
      <c r="H31" s="35"/>
      <c r="I31" s="35"/>
      <c r="J31" s="35">
        <v>10000</v>
      </c>
      <c r="K31" s="35"/>
      <c r="L31" s="35"/>
      <c r="M31" s="36">
        <f>N31+O31+P31+'部门经济（附13-4）'!D31+'部门经济（附13-4）'!E31+'部门经济（附13-4）'!F31+'部门经济（附13-4）'!G31+'部门经济（附13-4）'!H31+'部门经济（附13-4）'!I31+'部门经济（附13-4）'!J31</f>
        <v>0</v>
      </c>
      <c r="N31" s="35"/>
      <c r="O31" s="35"/>
      <c r="P31" s="35"/>
    </row>
    <row r="32" spans="1:16" ht="24.75" customHeight="1">
      <c r="A32" s="37" t="s">
        <v>1411</v>
      </c>
      <c r="B32" s="36">
        <v>2010801</v>
      </c>
      <c r="C32" s="35" t="s">
        <v>1385</v>
      </c>
      <c r="D32" s="36"/>
      <c r="E32" s="36"/>
      <c r="F32" s="36"/>
      <c r="G32" s="36"/>
      <c r="H32" s="36">
        <v>22300</v>
      </c>
      <c r="I32" s="36">
        <v>35000</v>
      </c>
      <c r="J32" s="36">
        <v>14800</v>
      </c>
      <c r="K32" s="36"/>
      <c r="L32" s="36">
        <v>20000</v>
      </c>
      <c r="M32" s="36">
        <f>N32+O32+P32+'部门经济（附13-4）'!D32+'部门经济（附13-4）'!E32+'部门经济（附13-4）'!F32+'部门经济（附13-4）'!G32+'部门经济（附13-4）'!H32+'部门经济（附13-4）'!I32+'部门经济（附13-4）'!J32</f>
        <v>14208</v>
      </c>
      <c r="N32" s="36"/>
      <c r="O32" s="36"/>
      <c r="P32" s="36"/>
    </row>
    <row r="33" spans="1:16" ht="24.75" customHeight="1">
      <c r="A33" s="35" t="s">
        <v>1412</v>
      </c>
      <c r="B33" s="35">
        <v>2010301</v>
      </c>
      <c r="C33" s="35" t="s">
        <v>1385</v>
      </c>
      <c r="D33" s="36"/>
      <c r="E33" s="36">
        <v>25600</v>
      </c>
      <c r="F33" s="36"/>
      <c r="G33" s="36"/>
      <c r="H33" s="36">
        <v>8300</v>
      </c>
      <c r="I33" s="36"/>
      <c r="J33" s="36">
        <v>10700</v>
      </c>
      <c r="K33" s="36"/>
      <c r="L33" s="36"/>
      <c r="M33" s="36">
        <f>N33+O33+P33+'部门经济（附13-4）'!D33+'部门经济（附13-4）'!E33+'部门经济（附13-4）'!F33+'部门经济（附13-4）'!G33+'部门经济（附13-4）'!H33+'部门经济（附13-4）'!I33+'部门经济（附13-4）'!J33</f>
        <v>2329809</v>
      </c>
      <c r="N33" s="36">
        <v>1717345</v>
      </c>
      <c r="O33" s="36"/>
      <c r="P33" s="36"/>
    </row>
    <row r="34" spans="1:16" ht="24.75" customHeight="1">
      <c r="A34" s="35" t="s">
        <v>1413</v>
      </c>
      <c r="B34" s="36">
        <v>2013801</v>
      </c>
      <c r="C34" s="35" t="s">
        <v>1385</v>
      </c>
      <c r="D34" s="36"/>
      <c r="E34" s="36">
        <v>60000</v>
      </c>
      <c r="F34" s="36">
        <v>50000</v>
      </c>
      <c r="G34" s="36"/>
      <c r="H34" s="36">
        <v>110400</v>
      </c>
      <c r="I34" s="36">
        <v>180000</v>
      </c>
      <c r="J34" s="36">
        <v>342950</v>
      </c>
      <c r="K34" s="36"/>
      <c r="L34" s="36"/>
      <c r="M34" s="36">
        <f>N34+O34+P34+'部门经济（附13-4）'!D34+'部门经济（附13-4）'!E34+'部门经济（附13-4）'!F34+'部门经济（附13-4）'!G34+'部门经济（附13-4）'!H34+'部门经济（附13-4）'!I34+'部门经济（附13-4）'!J34</f>
        <v>227796</v>
      </c>
      <c r="N34" s="36">
        <v>199380</v>
      </c>
      <c r="O34" s="36"/>
      <c r="P34" s="36"/>
    </row>
    <row r="35" spans="1:16" ht="24.75" customHeight="1">
      <c r="A35" s="35" t="s">
        <v>1414</v>
      </c>
      <c r="B35" s="36"/>
      <c r="C35" s="35" t="s">
        <v>1385</v>
      </c>
      <c r="D35" s="36"/>
      <c r="E35" s="36"/>
      <c r="F35" s="36"/>
      <c r="G35" s="36"/>
      <c r="H35" s="36"/>
      <c r="I35" s="36"/>
      <c r="J35" s="36"/>
      <c r="K35" s="36"/>
      <c r="L35" s="36"/>
      <c r="M35" s="36">
        <f>N35+O35+P35+'部门经济（附13-4）'!D35+'部门经济（附13-4）'!E35+'部门经济（附13-4）'!F35+'部门经济（附13-4）'!G35+'部门经济（附13-4）'!H35+'部门经济（附13-4）'!I35+'部门经济（附13-4）'!J35</f>
        <v>0</v>
      </c>
      <c r="N35" s="36"/>
      <c r="O35" s="36"/>
      <c r="P35" s="36"/>
    </row>
    <row r="36" spans="1:16" ht="24.75" customHeight="1">
      <c r="A36" s="70" t="s">
        <v>1415</v>
      </c>
      <c r="B36" s="70">
        <v>2040201</v>
      </c>
      <c r="C36" s="35" t="s">
        <v>1385</v>
      </c>
      <c r="D36" s="36"/>
      <c r="E36" s="36">
        <v>469900</v>
      </c>
      <c r="F36" s="36"/>
      <c r="G36" s="36"/>
      <c r="H36" s="36">
        <v>238000</v>
      </c>
      <c r="I36" s="36">
        <v>200000</v>
      </c>
      <c r="J36" s="36">
        <v>805900</v>
      </c>
      <c r="K36" s="36"/>
      <c r="L36" s="36">
        <v>600000</v>
      </c>
      <c r="M36" s="36">
        <f>N36+O36+P36+'部门经济（附13-4）'!D36+'部门经济（附13-4）'!E36+'部门经济（附13-4）'!F36+'部门经济（附13-4）'!G36+'部门经济（附13-4）'!H36+'部门经济（附13-4）'!I36+'部门经济（附13-4）'!J36</f>
        <v>1447849</v>
      </c>
      <c r="N36" s="36"/>
      <c r="O36" s="36">
        <v>1396225</v>
      </c>
      <c r="P36" s="36"/>
    </row>
    <row r="37" spans="1:16" ht="24.75" customHeight="1">
      <c r="A37" s="70" t="s">
        <v>1416</v>
      </c>
      <c r="B37" s="70">
        <v>2040103</v>
      </c>
      <c r="C37" s="35" t="s">
        <v>1385</v>
      </c>
      <c r="D37" s="35">
        <v>43200</v>
      </c>
      <c r="E37" s="35"/>
      <c r="F37" s="35"/>
      <c r="G37" s="35"/>
      <c r="H37" s="35"/>
      <c r="I37" s="35">
        <v>40000</v>
      </c>
      <c r="J37" s="35"/>
      <c r="K37" s="35"/>
      <c r="L37" s="35">
        <v>13600</v>
      </c>
      <c r="M37" s="36">
        <f>N37+O37+P37+'部门经济（附13-4）'!D37+'部门经济（附13-4）'!E37+'部门经济（附13-4）'!F37+'部门经济（附13-4）'!G37+'部门经济（附13-4）'!H37+'部门经济（附13-4）'!I37+'部门经济（附13-4）'!J37</f>
        <v>27800</v>
      </c>
      <c r="N37" s="35"/>
      <c r="O37" s="35"/>
      <c r="P37" s="35"/>
    </row>
    <row r="38" spans="1:16" ht="24.75" customHeight="1">
      <c r="A38" s="70" t="s">
        <v>1417</v>
      </c>
      <c r="B38" s="70">
        <v>2040221</v>
      </c>
      <c r="C38" s="35" t="s">
        <v>1385</v>
      </c>
      <c r="D38" s="36"/>
      <c r="E38" s="36"/>
      <c r="F38" s="36"/>
      <c r="G38" s="36"/>
      <c r="H38" s="36"/>
      <c r="I38" s="36">
        <v>10000</v>
      </c>
      <c r="J38" s="36"/>
      <c r="K38" s="36"/>
      <c r="L38" s="36"/>
      <c r="M38" s="36">
        <f>N38+O38+P38+'部门经济（附13-4）'!D38+'部门经济（附13-4）'!E38+'部门经济（附13-4）'!F38+'部门经济（附13-4）'!G38+'部门经济（附13-4）'!H38+'部门经济（附13-4）'!I38+'部门经济（附13-4）'!J38</f>
        <v>70000</v>
      </c>
      <c r="N38" s="36"/>
      <c r="O38" s="36"/>
      <c r="P38" s="36"/>
    </row>
    <row r="39" spans="1:16" ht="24.75" customHeight="1">
      <c r="A39" s="70" t="s">
        <v>1418</v>
      </c>
      <c r="B39" s="70">
        <v>2040201</v>
      </c>
      <c r="C39" s="35" t="s">
        <v>1385</v>
      </c>
      <c r="D39" s="35"/>
      <c r="E39" s="35">
        <v>115000</v>
      </c>
      <c r="F39" s="35">
        <v>104000</v>
      </c>
      <c r="G39" s="35"/>
      <c r="H39" s="35">
        <v>34900</v>
      </c>
      <c r="I39" s="35">
        <v>235000</v>
      </c>
      <c r="J39" s="35">
        <v>191900</v>
      </c>
      <c r="K39" s="35"/>
      <c r="L39" s="35">
        <v>210000</v>
      </c>
      <c r="M39" s="36">
        <f>N39+O39+P39+'部门经济（附13-4）'!D39+'部门经济（附13-4）'!E39+'部门经济（附13-4）'!F39+'部门经济（附13-4）'!G39+'部门经济（附13-4）'!H39+'部门经济（附13-4）'!I39+'部门经济（附13-4）'!J39</f>
        <v>3552</v>
      </c>
      <c r="N39" s="35"/>
      <c r="O39" s="35"/>
      <c r="P39" s="35"/>
    </row>
    <row r="40" spans="1:16" ht="24.75" customHeight="1">
      <c r="A40" s="70" t="s">
        <v>1419</v>
      </c>
      <c r="B40" s="70">
        <v>2040601</v>
      </c>
      <c r="C40" s="35" t="s">
        <v>1385</v>
      </c>
      <c r="D40" s="35"/>
      <c r="E40" s="35"/>
      <c r="F40" s="35">
        <v>30000</v>
      </c>
      <c r="G40" s="35"/>
      <c r="H40" s="35">
        <v>41000</v>
      </c>
      <c r="I40" s="35">
        <v>12000</v>
      </c>
      <c r="J40" s="35">
        <v>131700</v>
      </c>
      <c r="K40" s="35"/>
      <c r="L40" s="35"/>
      <c r="M40" s="36">
        <f>N40+O40+P40+'部门经济（附13-4）'!D40+'部门经济（附13-4）'!E40+'部门经济（附13-4）'!F40+'部门经济（附13-4）'!G40+'部门经济（附13-4）'!H40+'部门经济（附13-4）'!I40+'部门经济（附13-4）'!J40</f>
        <v>10656</v>
      </c>
      <c r="N40" s="35"/>
      <c r="O40" s="35"/>
      <c r="P40" s="35"/>
    </row>
    <row r="41" spans="1:16" ht="24.75" customHeight="1">
      <c r="A41" s="70" t="s">
        <v>1420</v>
      </c>
      <c r="B41" s="70">
        <v>2040101</v>
      </c>
      <c r="C41" s="35" t="s">
        <v>1385</v>
      </c>
      <c r="D41" s="35"/>
      <c r="E41" s="35"/>
      <c r="F41" s="35"/>
      <c r="G41" s="35"/>
      <c r="H41" s="35"/>
      <c r="I41" s="35"/>
      <c r="J41" s="35"/>
      <c r="K41" s="35"/>
      <c r="L41" s="35"/>
      <c r="M41" s="36">
        <f>N41+O41+P41+'部门经济（附13-4）'!D41+'部门经济（附13-4）'!E41+'部门经济（附13-4）'!F41+'部门经济（附13-4）'!G41+'部门经济（附13-4）'!H41+'部门经济（附13-4）'!I41+'部门经济（附13-4）'!J41</f>
        <v>0</v>
      </c>
      <c r="N41" s="35"/>
      <c r="O41" s="35"/>
      <c r="P41" s="35"/>
    </row>
    <row r="42" spans="1:16" ht="24.75" customHeight="1">
      <c r="A42" s="42" t="s">
        <v>1421</v>
      </c>
      <c r="B42" s="42">
        <v>2013101</v>
      </c>
      <c r="C42" s="35" t="s">
        <v>1385</v>
      </c>
      <c r="D42" s="35"/>
      <c r="E42" s="35"/>
      <c r="F42" s="35"/>
      <c r="G42" s="35"/>
      <c r="H42" s="35">
        <v>27300</v>
      </c>
      <c r="I42" s="35">
        <v>20000</v>
      </c>
      <c r="J42" s="35">
        <v>125900</v>
      </c>
      <c r="K42" s="35"/>
      <c r="L42" s="35"/>
      <c r="M42" s="36">
        <f>N42+O42+P42+'部门经济（附13-4）'!D42+'部门经济（附13-4）'!E42+'部门经济（附13-4）'!F42+'部门经济（附13-4）'!G42+'部门经济（附13-4）'!H42+'部门经济（附13-4）'!I42+'部门经济（附13-4）'!J42</f>
        <v>9000</v>
      </c>
      <c r="N42" s="35"/>
      <c r="O42" s="35"/>
      <c r="P42" s="35"/>
    </row>
    <row r="43" spans="1:16" ht="24.75" customHeight="1">
      <c r="A43" s="70" t="s">
        <v>1422</v>
      </c>
      <c r="B43" s="70">
        <v>2040501</v>
      </c>
      <c r="C43" s="35" t="s">
        <v>1385</v>
      </c>
      <c r="D43" s="35"/>
      <c r="E43" s="35"/>
      <c r="F43" s="35"/>
      <c r="G43" s="35"/>
      <c r="H43" s="35"/>
      <c r="I43" s="35"/>
      <c r="J43" s="35"/>
      <c r="K43" s="35"/>
      <c r="L43" s="35"/>
      <c r="M43" s="36">
        <f>N43+O43+P43+'部门经济（附13-4）'!D43+'部门经济（附13-4）'!E43+'部门经济（附13-4）'!F43+'部门经济（附13-4）'!G43+'部门经济（附13-4）'!H43+'部门经济（附13-4）'!I43+'部门经济（附13-4）'!J43</f>
        <v>0</v>
      </c>
      <c r="N43" s="35"/>
      <c r="O43" s="35"/>
      <c r="P43" s="35"/>
    </row>
    <row r="44" spans="1:16" ht="24.75" customHeight="1">
      <c r="A44" s="37" t="s">
        <v>1423</v>
      </c>
      <c r="B44" s="37">
        <v>2039901</v>
      </c>
      <c r="C44" s="35" t="s">
        <v>1385</v>
      </c>
      <c r="D44" s="35"/>
      <c r="E44" s="35"/>
      <c r="F44" s="35"/>
      <c r="G44" s="35"/>
      <c r="H44" s="35">
        <v>1100</v>
      </c>
      <c r="I44" s="35">
        <v>50000</v>
      </c>
      <c r="J44" s="35"/>
      <c r="K44" s="35"/>
      <c r="L44" s="35"/>
      <c r="M44" s="36">
        <f>N44+O44+P44+'部门经济（附13-4）'!D44+'部门经济（附13-4）'!E44+'部门经济（附13-4）'!F44+'部门经济（附13-4）'!G44+'部门经济（附13-4）'!H44+'部门经济（附13-4）'!I44+'部门经济（附13-4）'!J44</f>
        <v>0</v>
      </c>
      <c r="N44" s="35"/>
      <c r="O44" s="35"/>
      <c r="P44" s="35"/>
    </row>
    <row r="45" spans="1:16" ht="24.75" customHeight="1">
      <c r="A45" s="59" t="s">
        <v>1424</v>
      </c>
      <c r="B45" s="59">
        <v>2010350</v>
      </c>
      <c r="C45" s="35" t="s">
        <v>1385</v>
      </c>
      <c r="D45" s="36"/>
      <c r="E45" s="36">
        <v>43200</v>
      </c>
      <c r="F45" s="36"/>
      <c r="G45" s="36"/>
      <c r="H45" s="36">
        <v>9400</v>
      </c>
      <c r="I45" s="36"/>
      <c r="J45" s="36">
        <v>15000</v>
      </c>
      <c r="K45" s="36"/>
      <c r="L45" s="36"/>
      <c r="M45" s="36">
        <f>N45+O45+P45+'部门经济（附13-4）'!D45+'部门经济（附13-4）'!E45+'部门经济（附13-4）'!F45+'部门经济（附13-4）'!G45+'部门经济（附13-4）'!H45+'部门经济（附13-4）'!I45+'部门经济（附13-4）'!J45</f>
        <v>952504</v>
      </c>
      <c r="N45" s="36"/>
      <c r="O45" s="36">
        <v>45400</v>
      </c>
      <c r="P45" s="36">
        <v>0</v>
      </c>
    </row>
    <row r="46" spans="1:16" ht="24.75" customHeight="1">
      <c r="A46" s="59" t="s">
        <v>1524</v>
      </c>
      <c r="B46" s="59">
        <v>2011301</v>
      </c>
      <c r="C46" s="35" t="s">
        <v>1385</v>
      </c>
      <c r="D46" s="35"/>
      <c r="E46" s="35"/>
      <c r="F46" s="35"/>
      <c r="G46" s="35"/>
      <c r="H46" s="36">
        <v>27900</v>
      </c>
      <c r="I46" s="36">
        <v>10000</v>
      </c>
      <c r="J46" s="36">
        <v>30000</v>
      </c>
      <c r="K46" s="35"/>
      <c r="L46" s="35"/>
      <c r="M46" s="36">
        <f>N46+O46+P46+'部门经济（附13-4）'!D46+'部门经济（附13-4）'!E46+'部门经济（附13-4）'!F46+'部门经济（附13-4）'!G46+'部门经济（附13-4）'!H46+'部门经济（附13-4）'!I46+'部门经济（附13-4）'!J46</f>
        <v>75168</v>
      </c>
      <c r="N46" s="36"/>
      <c r="O46" s="36">
        <v>60960</v>
      </c>
      <c r="P46" s="35">
        <v>0</v>
      </c>
    </row>
    <row r="47" spans="1:16" ht="24.75" customHeight="1">
      <c r="A47" s="59" t="s">
        <v>1426</v>
      </c>
      <c r="B47" s="59">
        <v>2011350</v>
      </c>
      <c r="C47" s="35" t="s">
        <v>1385</v>
      </c>
      <c r="D47" s="35"/>
      <c r="E47" s="35"/>
      <c r="F47" s="35"/>
      <c r="G47" s="35"/>
      <c r="H47" s="36">
        <v>6300</v>
      </c>
      <c r="I47" s="36"/>
      <c r="J47" s="36">
        <v>10000</v>
      </c>
      <c r="K47" s="35"/>
      <c r="L47" s="35"/>
      <c r="M47" s="36">
        <f>N47+O47+P47+'部门经济（附13-4）'!D47+'部门经济（附13-4）'!E47+'部门经济（附13-4）'!F47+'部门经济（附13-4）'!G47+'部门经济（附13-4）'!H47+'部门经济（附13-4）'!I47+'部门经济（附13-4）'!J47</f>
        <v>18000</v>
      </c>
      <c r="N47" s="35"/>
      <c r="O47" s="36">
        <v>18000</v>
      </c>
      <c r="P47" s="35">
        <v>0</v>
      </c>
    </row>
    <row r="48" spans="1:16" ht="24.75" customHeight="1">
      <c r="A48" s="59" t="s">
        <v>1427</v>
      </c>
      <c r="B48" s="59">
        <v>2011350</v>
      </c>
      <c r="C48" s="35" t="s">
        <v>1385</v>
      </c>
      <c r="D48" s="35"/>
      <c r="E48" s="35"/>
      <c r="F48" s="35"/>
      <c r="G48" s="35"/>
      <c r="H48" s="36">
        <v>7800</v>
      </c>
      <c r="I48" s="35"/>
      <c r="J48" s="35"/>
      <c r="K48" s="35"/>
      <c r="L48" s="35"/>
      <c r="M48" s="36">
        <f>N48+O48+P48+'部门经济（附13-4）'!D48+'部门经济（附13-4）'!E48+'部门经济（附13-4）'!F48+'部门经济（附13-4）'!G48+'部门经济（附13-4）'!H48+'部门经济（附13-4）'!I48+'部门经济（附13-4）'!J48</f>
        <v>80300</v>
      </c>
      <c r="N48" s="35"/>
      <c r="O48" s="36">
        <v>41180</v>
      </c>
      <c r="P48" s="35">
        <v>0</v>
      </c>
    </row>
    <row r="49" spans="1:16" ht="24.75" customHeight="1">
      <c r="A49" s="59" t="s">
        <v>1428</v>
      </c>
      <c r="B49" s="59">
        <v>2150801</v>
      </c>
      <c r="C49" s="35" t="s">
        <v>1385</v>
      </c>
      <c r="D49" s="35"/>
      <c r="E49" s="35">
        <v>13500</v>
      </c>
      <c r="F49" s="35"/>
      <c r="G49" s="35"/>
      <c r="H49" s="35">
        <v>10400</v>
      </c>
      <c r="I49" s="35"/>
      <c r="J49" s="35">
        <v>30000</v>
      </c>
      <c r="K49" s="35"/>
      <c r="L49" s="35"/>
      <c r="M49" s="36">
        <f>N49+O49+P49+'部门经济（附13-4）'!D49+'部门经济（附13-4）'!E49+'部门经济（附13-4）'!F49+'部门经济（附13-4）'!G49+'部门经济（附13-4）'!H49+'部门经济（附13-4）'!I49+'部门经济（附13-4）'!J49</f>
        <v>0</v>
      </c>
      <c r="N49" s="35"/>
      <c r="O49" s="35"/>
      <c r="P49" s="35">
        <v>0</v>
      </c>
    </row>
    <row r="50" spans="1:16" ht="24.75" customHeight="1">
      <c r="A50" s="59" t="s">
        <v>1429</v>
      </c>
      <c r="B50" s="59">
        <v>2160250</v>
      </c>
      <c r="C50" s="35" t="s">
        <v>1385</v>
      </c>
      <c r="D50" s="35"/>
      <c r="E50" s="35"/>
      <c r="F50" s="35"/>
      <c r="G50" s="35"/>
      <c r="H50" s="36">
        <v>23400</v>
      </c>
      <c r="I50" s="36"/>
      <c r="J50" s="36">
        <v>72100</v>
      </c>
      <c r="K50" s="35"/>
      <c r="L50" s="35"/>
      <c r="M50" s="36">
        <f>N50+O50+P50+'部门经济（附13-4）'!D50+'部门经济（附13-4）'!E50+'部门经济（附13-4）'!F50+'部门经济（附13-4）'!G50+'部门经济（附13-4）'!H50+'部门经济（附13-4）'!I50+'部门经济（附13-4）'!J50</f>
        <v>58912</v>
      </c>
      <c r="N50" s="35"/>
      <c r="O50" s="35"/>
      <c r="P50" s="35">
        <v>0</v>
      </c>
    </row>
    <row r="51" spans="1:16" ht="24.75" customHeight="1">
      <c r="A51" s="71" t="s">
        <v>1430</v>
      </c>
      <c r="B51" s="59">
        <v>2220101</v>
      </c>
      <c r="C51" s="35" t="s">
        <v>1385</v>
      </c>
      <c r="D51" s="35"/>
      <c r="E51" s="36">
        <v>62400</v>
      </c>
      <c r="F51" s="36"/>
      <c r="G51" s="36"/>
      <c r="H51" s="36">
        <v>29400</v>
      </c>
      <c r="I51" s="36"/>
      <c r="J51" s="36">
        <v>15000</v>
      </c>
      <c r="K51" s="35"/>
      <c r="L51" s="35"/>
      <c r="M51" s="36">
        <f>N51+O51+P51+'部门经济（附13-4）'!D51+'部门经济（附13-4）'!E51+'部门经济（附13-4）'!F51+'部门经济（附13-4）'!G51+'部门经济（附13-4）'!H51+'部门经济（附13-4）'!I51+'部门经济（附13-4）'!J51</f>
        <v>194136</v>
      </c>
      <c r="N51" s="35"/>
      <c r="O51" s="36">
        <v>129720</v>
      </c>
      <c r="P51" s="35">
        <v>0</v>
      </c>
    </row>
    <row r="52" spans="1:16" ht="24.75" customHeight="1">
      <c r="A52" s="59" t="s">
        <v>1431</v>
      </c>
      <c r="B52" s="59">
        <v>2240101</v>
      </c>
      <c r="C52" s="35" t="s">
        <v>1385</v>
      </c>
      <c r="D52" s="35"/>
      <c r="E52" s="35"/>
      <c r="F52" s="36">
        <v>20000</v>
      </c>
      <c r="G52" s="36"/>
      <c r="H52" s="36">
        <v>21900</v>
      </c>
      <c r="I52" s="36">
        <v>60000</v>
      </c>
      <c r="J52" s="36">
        <v>30000</v>
      </c>
      <c r="K52" s="36"/>
      <c r="L52" s="36">
        <v>100000</v>
      </c>
      <c r="M52" s="36">
        <f>N52+O52+P52+'部门经济（附13-4）'!D52+'部门经济（附13-4）'!E52+'部门经济（附13-4）'!F52+'部门经济（附13-4）'!G52+'部门经济（附13-4）'!H52+'部门经济（附13-4）'!I52+'部门经济（附13-4）'!J52</f>
        <v>0</v>
      </c>
      <c r="N52" s="35"/>
      <c r="O52" s="35"/>
      <c r="P52" s="35">
        <v>0</v>
      </c>
    </row>
    <row r="53" spans="1:16" ht="24.75" customHeight="1">
      <c r="A53" s="59" t="s">
        <v>1432</v>
      </c>
      <c r="B53" s="59">
        <v>2240401</v>
      </c>
      <c r="C53" s="35" t="s">
        <v>1385</v>
      </c>
      <c r="D53" s="35"/>
      <c r="E53" s="36">
        <v>19500</v>
      </c>
      <c r="F53" s="36"/>
      <c r="G53" s="36"/>
      <c r="H53" s="36">
        <v>14800</v>
      </c>
      <c r="I53" s="36">
        <v>30000</v>
      </c>
      <c r="J53" s="35"/>
      <c r="K53" s="35"/>
      <c r="L53" s="35"/>
      <c r="M53" s="36">
        <f>N53+O53+P53+'部门经济（附13-4）'!D53+'部门经济（附13-4）'!E53+'部门经济（附13-4）'!F53+'部门经济（附13-4）'!G53+'部门经济（附13-4）'!H53+'部门经济（附13-4）'!I53+'部门经济（附13-4）'!J53</f>
        <v>0</v>
      </c>
      <c r="N53" s="35"/>
      <c r="O53" s="35"/>
      <c r="P53" s="35">
        <v>0</v>
      </c>
    </row>
    <row r="54" spans="1:16" ht="24.75" customHeight="1">
      <c r="A54" s="59" t="s">
        <v>1433</v>
      </c>
      <c r="B54" s="59">
        <v>2130505</v>
      </c>
      <c r="C54" s="35" t="s">
        <v>1385</v>
      </c>
      <c r="D54" s="35"/>
      <c r="E54" s="35"/>
      <c r="F54" s="35"/>
      <c r="G54" s="35"/>
      <c r="H54" s="35"/>
      <c r="I54" s="35"/>
      <c r="J54" s="35"/>
      <c r="K54" s="35"/>
      <c r="L54" s="35"/>
      <c r="M54" s="36">
        <f>N54+O54+P54+'部门经济（附13-4）'!D54+'部门经济（附13-4）'!E54+'部门经济（附13-4）'!F54+'部门经济（附13-4）'!G54+'部门经济（附13-4）'!H54+'部门经济（附13-4）'!I54+'部门经济（附13-4）'!J54</f>
        <v>0</v>
      </c>
      <c r="N54" s="35"/>
      <c r="O54" s="35"/>
      <c r="P54" s="35">
        <v>0</v>
      </c>
    </row>
    <row r="55" spans="1:16" ht="24.75" customHeight="1">
      <c r="A55" s="59" t="s">
        <v>1434</v>
      </c>
      <c r="B55" s="59">
        <v>2080101</v>
      </c>
      <c r="C55" s="35" t="s">
        <v>1385</v>
      </c>
      <c r="D55" s="35"/>
      <c r="E55" s="35">
        <v>50000</v>
      </c>
      <c r="F55" s="35"/>
      <c r="G55" s="35"/>
      <c r="H55" s="35">
        <v>58400</v>
      </c>
      <c r="I55" s="35"/>
      <c r="J55" s="35">
        <v>150000</v>
      </c>
      <c r="K55" s="35"/>
      <c r="L55" s="35"/>
      <c r="M55" s="36">
        <f>N55+O55+P55+'部门经济（附13-4）'!D55+'部门经济（附13-4）'!E55+'部门经济（附13-4）'!F55+'部门经济（附13-4）'!G55+'部门经济（附13-4）'!H55+'部门经济（附13-4）'!I55+'部门经济（附13-4）'!J55</f>
        <v>779496</v>
      </c>
      <c r="N55" s="35"/>
      <c r="O55" s="35">
        <v>772392</v>
      </c>
      <c r="P55" s="35"/>
    </row>
    <row r="56" spans="1:16" ht="24.75" customHeight="1">
      <c r="A56" s="59" t="s">
        <v>1435</v>
      </c>
      <c r="B56" s="59">
        <v>2080106</v>
      </c>
      <c r="C56" s="35" t="s">
        <v>1385</v>
      </c>
      <c r="D56" s="35"/>
      <c r="E56" s="35"/>
      <c r="F56" s="35">
        <v>21500</v>
      </c>
      <c r="G56" s="35"/>
      <c r="H56" s="35">
        <v>7000</v>
      </c>
      <c r="I56" s="35"/>
      <c r="J56" s="35">
        <v>2000</v>
      </c>
      <c r="K56" s="35"/>
      <c r="L56" s="35"/>
      <c r="M56" s="36">
        <f>N56+O56+P56+'部门经济（附13-4）'!D56+'部门经济（附13-4）'!E56+'部门经济（附13-4）'!F56+'部门经济（附13-4）'!G56+'部门经济（附13-4）'!H56+'部门经济（附13-4）'!I56+'部门经济（附13-4）'!J56</f>
        <v>0</v>
      </c>
      <c r="N56" s="35"/>
      <c r="O56" s="35"/>
      <c r="P56" s="35"/>
    </row>
    <row r="57" spans="1:16" ht="24.75" customHeight="1">
      <c r="A57" s="59" t="s">
        <v>1436</v>
      </c>
      <c r="B57" s="59">
        <v>2080106</v>
      </c>
      <c r="C57" s="35" t="s">
        <v>1385</v>
      </c>
      <c r="D57" s="35"/>
      <c r="E57" s="35">
        <v>14000</v>
      </c>
      <c r="F57" s="35"/>
      <c r="G57" s="35"/>
      <c r="H57" s="35">
        <v>8600</v>
      </c>
      <c r="I57" s="35"/>
      <c r="J57" s="35"/>
      <c r="K57" s="35"/>
      <c r="L57" s="35"/>
      <c r="M57" s="36">
        <f>N57+O57+P57+'部门经济（附13-4）'!D57+'部门经济（附13-4）'!E57+'部门经济（附13-4）'!F57+'部门经济（附13-4）'!G57+'部门经济（附13-4）'!H57+'部门经济（附13-4）'!I57+'部门经济（附13-4）'!J57</f>
        <v>0</v>
      </c>
      <c r="N57" s="35"/>
      <c r="O57" s="35"/>
      <c r="P57" s="35"/>
    </row>
    <row r="58" spans="1:16" ht="24.75" customHeight="1">
      <c r="A58" s="59" t="s">
        <v>1437</v>
      </c>
      <c r="B58" s="59">
        <v>2080109</v>
      </c>
      <c r="C58" s="35" t="s">
        <v>1385</v>
      </c>
      <c r="D58" s="35"/>
      <c r="E58" s="35"/>
      <c r="F58" s="35"/>
      <c r="G58" s="35"/>
      <c r="H58" s="35">
        <v>8500</v>
      </c>
      <c r="I58" s="35"/>
      <c r="J58" s="35">
        <v>20000</v>
      </c>
      <c r="K58" s="35"/>
      <c r="L58" s="35"/>
      <c r="M58" s="36">
        <f>N58+O58+P58+'部门经济（附13-4）'!D58+'部门经济（附13-4）'!E58+'部门经济（附13-4）'!F58+'部门经济（附13-4）'!G58+'部门经济（附13-4）'!H58+'部门经济（附13-4）'!I58+'部门经济（附13-4）'!J58</f>
        <v>898700</v>
      </c>
      <c r="N58" s="35"/>
      <c r="O58" s="35"/>
      <c r="P58" s="35"/>
    </row>
    <row r="59" spans="1:16" ht="24.75" customHeight="1">
      <c r="A59" s="59" t="s">
        <v>1438</v>
      </c>
      <c r="B59" s="59">
        <v>2080109</v>
      </c>
      <c r="C59" s="35" t="s">
        <v>1385</v>
      </c>
      <c r="D59" s="35"/>
      <c r="E59" s="35">
        <v>50000</v>
      </c>
      <c r="F59" s="35"/>
      <c r="G59" s="35"/>
      <c r="H59" s="35">
        <v>3500</v>
      </c>
      <c r="I59" s="35"/>
      <c r="J59" s="35"/>
      <c r="K59" s="35"/>
      <c r="L59" s="35"/>
      <c r="M59" s="36">
        <f>N59+O59+P59+'部门经济（附13-4）'!D59+'部门经济（附13-4）'!E59+'部门经济（附13-4）'!F59+'部门经济（附13-4）'!G59+'部门经济（附13-4）'!H59+'部门经济（附13-4）'!I59+'部门经济（附13-4）'!J59</f>
        <v>0</v>
      </c>
      <c r="N59" s="35"/>
      <c r="O59" s="35"/>
      <c r="P59" s="35"/>
    </row>
    <row r="60" spans="1:16" ht="24.75" customHeight="1">
      <c r="A60" s="59" t="s">
        <v>1439</v>
      </c>
      <c r="B60" s="59">
        <v>2080109</v>
      </c>
      <c r="C60" s="35" t="s">
        <v>1385</v>
      </c>
      <c r="D60" s="35"/>
      <c r="E60" s="35"/>
      <c r="F60" s="35"/>
      <c r="G60" s="35"/>
      <c r="H60" s="35">
        <v>2300</v>
      </c>
      <c r="I60" s="35"/>
      <c r="J60" s="35"/>
      <c r="K60" s="35"/>
      <c r="L60" s="35"/>
      <c r="M60" s="36">
        <f>N60+O60+P60+'部门经济（附13-4）'!D60+'部门经济（附13-4）'!E60+'部门经济（附13-4）'!F60+'部门经济（附13-4）'!G60+'部门经济（附13-4）'!H60+'部门经济（附13-4）'!I60+'部门经济（附13-4）'!J60</f>
        <v>1714000</v>
      </c>
      <c r="N60" s="35"/>
      <c r="O60" s="35"/>
      <c r="P60" s="35"/>
    </row>
    <row r="61" spans="1:16" ht="24.75" customHeight="1">
      <c r="A61" s="59" t="s">
        <v>1440</v>
      </c>
      <c r="B61" s="59">
        <v>2101501</v>
      </c>
      <c r="C61" s="35" t="s">
        <v>1385</v>
      </c>
      <c r="D61" s="35"/>
      <c r="E61" s="35">
        <v>46800</v>
      </c>
      <c r="F61" s="35"/>
      <c r="G61" s="35"/>
      <c r="H61" s="35">
        <v>4800</v>
      </c>
      <c r="I61" s="35"/>
      <c r="J61" s="35"/>
      <c r="K61" s="35"/>
      <c r="L61" s="35"/>
      <c r="M61" s="36">
        <f>N61+O61+P61+'部门经济（附13-4）'!D61+'部门经济（附13-4）'!E61+'部门经济（附13-4）'!F61+'部门经济（附13-4）'!G61+'部门经济（附13-4）'!H61+'部门经济（附13-4）'!I61+'部门经济（附13-4）'!J61</f>
        <v>50000</v>
      </c>
      <c r="N61" s="35"/>
      <c r="O61" s="35"/>
      <c r="P61" s="35"/>
    </row>
    <row r="62" spans="1:16" ht="24.75" customHeight="1">
      <c r="A62" s="59" t="s">
        <v>1441</v>
      </c>
      <c r="B62" s="59">
        <v>2101550</v>
      </c>
      <c r="C62" s="35" t="s">
        <v>1385</v>
      </c>
      <c r="D62" s="35"/>
      <c r="E62" s="35">
        <v>62400</v>
      </c>
      <c r="F62" s="35"/>
      <c r="G62" s="35"/>
      <c r="H62" s="35">
        <v>36800</v>
      </c>
      <c r="I62" s="35">
        <v>20000</v>
      </c>
      <c r="J62" s="35"/>
      <c r="K62" s="35"/>
      <c r="L62" s="35"/>
      <c r="M62" s="36">
        <f>N62+O62+P62+'部门经济（附13-4）'!D62+'部门经济（附13-4）'!E62+'部门经济（附13-4）'!F62+'部门经济（附13-4）'!G62+'部门经济（附13-4）'!H62+'部门经济（附13-4）'!I62+'部门经济（附13-4）'!J62</f>
        <v>23040000</v>
      </c>
      <c r="N62" s="35"/>
      <c r="O62" s="35"/>
      <c r="P62" s="35"/>
    </row>
    <row r="63" spans="1:16" ht="24.75" customHeight="1">
      <c r="A63" s="59" t="s">
        <v>1442</v>
      </c>
      <c r="B63" s="59">
        <v>2080109</v>
      </c>
      <c r="C63" s="35" t="s">
        <v>1385</v>
      </c>
      <c r="D63" s="35"/>
      <c r="E63" s="35"/>
      <c r="F63" s="35"/>
      <c r="G63" s="35"/>
      <c r="H63" s="35">
        <v>1900</v>
      </c>
      <c r="I63" s="35"/>
      <c r="J63" s="35"/>
      <c r="K63" s="35"/>
      <c r="L63" s="35"/>
      <c r="M63" s="36">
        <f>N63+O63+P63+'部门经济（附13-4）'!D63+'部门经济（附13-4）'!E63+'部门经济（附13-4）'!F63+'部门经济（附13-4）'!G63+'部门经济（附13-4）'!H63+'部门经济（附13-4）'!I63+'部门经济（附13-4）'!J63</f>
        <v>0</v>
      </c>
      <c r="N63" s="35"/>
      <c r="O63" s="35"/>
      <c r="P63" s="35"/>
    </row>
    <row r="64" spans="1:16" ht="24.75" customHeight="1">
      <c r="A64" s="59" t="s">
        <v>1443</v>
      </c>
      <c r="B64" s="59">
        <v>2080201</v>
      </c>
      <c r="C64" s="35" t="s">
        <v>1385</v>
      </c>
      <c r="D64" s="35"/>
      <c r="E64" s="35">
        <v>38400</v>
      </c>
      <c r="F64" s="35"/>
      <c r="G64" s="35"/>
      <c r="H64" s="35"/>
      <c r="I64" s="35">
        <v>20000</v>
      </c>
      <c r="J64" s="35">
        <v>21600</v>
      </c>
      <c r="K64" s="35"/>
      <c r="L64" s="35"/>
      <c r="M64" s="36">
        <f>N64+O64+P64+'部门经济（附13-4）'!D64+'部门经济（附13-4）'!E64+'部门经济（附13-4）'!F64+'部门经济（附13-4）'!G64+'部门经济（附13-4）'!H64+'部门经济（附13-4）'!I64+'部门经济（附13-4）'!J64</f>
        <v>21000</v>
      </c>
      <c r="N64" s="35"/>
      <c r="O64" s="35"/>
      <c r="P64" s="35"/>
    </row>
    <row r="65" spans="1:16" ht="24.75" customHeight="1">
      <c r="A65" s="59" t="s">
        <v>1443</v>
      </c>
      <c r="B65" s="59">
        <v>2081901</v>
      </c>
      <c r="C65" s="35" t="s">
        <v>1385</v>
      </c>
      <c r="D65" s="35"/>
      <c r="E65" s="35"/>
      <c r="F65" s="35"/>
      <c r="G65" s="35"/>
      <c r="H65" s="35"/>
      <c r="I65" s="35"/>
      <c r="J65" s="35"/>
      <c r="K65" s="35"/>
      <c r="L65" s="35"/>
      <c r="M65" s="36">
        <f>N65+O65+P65+'部门经济（附13-4）'!D65+'部门经济（附13-4）'!E65+'部门经济（附13-4）'!F65+'部门经济（附13-4）'!G65+'部门经济（附13-4）'!H65+'部门经济（附13-4）'!I65+'部门经济（附13-4）'!J65</f>
        <v>100000</v>
      </c>
      <c r="N65" s="35"/>
      <c r="O65" s="35"/>
      <c r="P65" s="35"/>
    </row>
    <row r="66" spans="1:16" ht="24.75" customHeight="1">
      <c r="A66" s="59" t="s">
        <v>1443</v>
      </c>
      <c r="B66" s="59">
        <v>2081902</v>
      </c>
      <c r="C66" s="35" t="s">
        <v>1385</v>
      </c>
      <c r="D66" s="35"/>
      <c r="E66" s="35"/>
      <c r="F66" s="35"/>
      <c r="G66" s="35"/>
      <c r="H66" s="35"/>
      <c r="I66" s="35"/>
      <c r="J66" s="35"/>
      <c r="K66" s="35"/>
      <c r="L66" s="35"/>
      <c r="M66" s="36">
        <f>N66+O66+P66+'部门经济（附13-4）'!D66+'部门经济（附13-4）'!E66+'部门经济（附13-4）'!F66+'部门经济（附13-4）'!G66+'部门经济（附13-4）'!H66+'部门经济（附13-4）'!I66+'部门经济（附13-4）'!J66</f>
        <v>100000</v>
      </c>
      <c r="N66" s="35"/>
      <c r="O66" s="35"/>
      <c r="P66" s="35"/>
    </row>
    <row r="67" spans="1:16" ht="24.75" customHeight="1">
      <c r="A67" s="59" t="s">
        <v>1443</v>
      </c>
      <c r="B67" s="59">
        <v>2082501</v>
      </c>
      <c r="C67" s="35" t="s">
        <v>1385</v>
      </c>
      <c r="D67" s="35"/>
      <c r="E67" s="35"/>
      <c r="F67" s="35"/>
      <c r="G67" s="35"/>
      <c r="H67" s="35"/>
      <c r="I67" s="35"/>
      <c r="J67" s="35"/>
      <c r="K67" s="35"/>
      <c r="L67" s="35"/>
      <c r="M67" s="36">
        <f>N67+O67+P67+'部门经济（附13-4）'!D67+'部门经济（附13-4）'!E67+'部门经济（附13-4）'!F67+'部门经济（附13-4）'!G67+'部门经济（附13-4）'!H67+'部门经济（附13-4）'!I67+'部门经济（附13-4）'!J67</f>
        <v>27000</v>
      </c>
      <c r="N67" s="35"/>
      <c r="O67" s="35"/>
      <c r="P67" s="35"/>
    </row>
    <row r="68" spans="1:16" ht="24.75" customHeight="1">
      <c r="A68" s="59" t="s">
        <v>1443</v>
      </c>
      <c r="B68" s="59">
        <v>2081001</v>
      </c>
      <c r="C68" s="35" t="s">
        <v>1385</v>
      </c>
      <c r="D68" s="35"/>
      <c r="E68" s="35"/>
      <c r="F68" s="35"/>
      <c r="G68" s="35"/>
      <c r="H68" s="35"/>
      <c r="I68" s="35"/>
      <c r="J68" s="35"/>
      <c r="K68" s="35"/>
      <c r="L68" s="35"/>
      <c r="M68" s="36">
        <f>N68+O68+P68+'部门经济（附13-4）'!D68+'部门经济（附13-4）'!E68+'部门经济（附13-4）'!F68+'部门经济（附13-4）'!G68+'部门经济（附13-4）'!H68+'部门经济（附13-4）'!I68+'部门经济（附13-4）'!J68</f>
        <v>54000</v>
      </c>
      <c r="N68" s="35"/>
      <c r="O68" s="35"/>
      <c r="P68" s="35"/>
    </row>
    <row r="69" spans="1:16" ht="24.75" customHeight="1">
      <c r="A69" s="59" t="s">
        <v>1443</v>
      </c>
      <c r="B69" s="59">
        <v>2081107</v>
      </c>
      <c r="C69" s="35" t="s">
        <v>1385</v>
      </c>
      <c r="D69" s="35"/>
      <c r="E69" s="35"/>
      <c r="F69" s="35"/>
      <c r="G69" s="35"/>
      <c r="H69" s="35"/>
      <c r="I69" s="35"/>
      <c r="J69" s="35"/>
      <c r="K69" s="35"/>
      <c r="L69" s="35"/>
      <c r="M69" s="36">
        <f>N69+O69+P69+'部门经济（附13-4）'!D69+'部门经济（附13-4）'!E69+'部门经济（附13-4）'!F69+'部门经济（附13-4）'!G69+'部门经济（附13-4）'!H69+'部门经济（附13-4）'!I69+'部门经济（附13-4）'!J69</f>
        <v>452000</v>
      </c>
      <c r="N69" s="35"/>
      <c r="O69" s="35"/>
      <c r="P69" s="35"/>
    </row>
    <row r="70" spans="1:16" ht="24.75" customHeight="1">
      <c r="A70" s="59" t="s">
        <v>1444</v>
      </c>
      <c r="B70" s="59">
        <v>2082801</v>
      </c>
      <c r="C70" s="35" t="s">
        <v>1385</v>
      </c>
      <c r="D70" s="35"/>
      <c r="E70" s="35">
        <v>30000</v>
      </c>
      <c r="F70" s="35"/>
      <c r="G70" s="35"/>
      <c r="H70" s="35">
        <v>12000</v>
      </c>
      <c r="I70" s="35"/>
      <c r="J70" s="35">
        <v>36000</v>
      </c>
      <c r="K70" s="35"/>
      <c r="L70" s="35"/>
      <c r="M70" s="36">
        <f>N70+O70+P70+'部门经济（附13-4）'!D70+'部门经济（附13-4）'!E70+'部门经济（附13-4）'!F70+'部门经济（附13-4）'!G70+'部门经济（附13-4）'!H70+'部门经济（附13-4）'!I70+'部门经济（附13-4）'!J70</f>
        <v>335000</v>
      </c>
      <c r="N70" s="35"/>
      <c r="O70" s="35"/>
      <c r="P70" s="35">
        <v>200000</v>
      </c>
    </row>
    <row r="71" spans="1:16" ht="24.75" customHeight="1">
      <c r="A71" s="37" t="s">
        <v>1445</v>
      </c>
      <c r="B71" s="37">
        <v>2081101</v>
      </c>
      <c r="C71" s="35" t="s">
        <v>1385</v>
      </c>
      <c r="D71" s="35"/>
      <c r="E71" s="35">
        <v>195900</v>
      </c>
      <c r="F71" s="35"/>
      <c r="G71" s="35"/>
      <c r="H71" s="35">
        <v>13800</v>
      </c>
      <c r="I71" s="35">
        <v>20000</v>
      </c>
      <c r="J71" s="35">
        <v>42300</v>
      </c>
      <c r="K71" s="35"/>
      <c r="L71" s="35"/>
      <c r="M71" s="36">
        <f>N71+O71+P71+'部门经济（附13-4）'!D71+'部门经济（附13-4）'!E71+'部门经济（附13-4）'!F71+'部门经济（附13-4）'!G71+'部门经济（附13-4）'!H71+'部门经济（附13-4）'!I71+'部门经济（附13-4）'!J71</f>
        <v>361000</v>
      </c>
      <c r="N71" s="35"/>
      <c r="O71" s="35"/>
      <c r="P71" s="35"/>
    </row>
    <row r="72" spans="1:16" ht="24.75" customHeight="1">
      <c r="A72" s="37" t="s">
        <v>1446</v>
      </c>
      <c r="B72" s="37">
        <v>2081601</v>
      </c>
      <c r="C72" s="35" t="s">
        <v>1385</v>
      </c>
      <c r="D72" s="35"/>
      <c r="E72" s="35"/>
      <c r="F72" s="35"/>
      <c r="G72" s="35"/>
      <c r="H72" s="35">
        <v>5500</v>
      </c>
      <c r="I72" s="35"/>
      <c r="J72" s="35">
        <v>29800</v>
      </c>
      <c r="K72" s="35"/>
      <c r="L72" s="35"/>
      <c r="M72" s="36">
        <f>N72+O72+P72+'部门经济（附13-4）'!D72+'部门经济（附13-4）'!E72+'部门经济（附13-4）'!F72+'部门经济（附13-4）'!G72+'部门经济（附13-4）'!H72+'部门经济（附13-4）'!I72+'部门经济（附13-4）'!J72</f>
        <v>0</v>
      </c>
      <c r="N72" s="35"/>
      <c r="O72" s="35"/>
      <c r="P72" s="35"/>
    </row>
    <row r="73" spans="1:16" ht="24.75" customHeight="1">
      <c r="A73" s="59" t="s">
        <v>1447</v>
      </c>
      <c r="B73" s="59">
        <v>2100102</v>
      </c>
      <c r="C73" s="35" t="s">
        <v>1385</v>
      </c>
      <c r="D73" s="35"/>
      <c r="E73" s="35">
        <v>62400</v>
      </c>
      <c r="F73" s="35"/>
      <c r="G73" s="35"/>
      <c r="H73" s="35">
        <v>60000</v>
      </c>
      <c r="I73" s="35">
        <v>40000</v>
      </c>
      <c r="J73" s="35">
        <v>5000</v>
      </c>
      <c r="K73" s="35"/>
      <c r="L73" s="35"/>
      <c r="M73" s="36">
        <f>N73+O73+P73+'部门经济（附13-4）'!D73+'部门经济（附13-4）'!E73+'部门经济（附13-4）'!F73+'部门经济（附13-4）'!G73+'部门经济（附13-4）'!H73+'部门经济（附13-4）'!I73+'部门经济（附13-4）'!J73</f>
        <v>14208</v>
      </c>
      <c r="N73" s="35"/>
      <c r="O73" s="35"/>
      <c r="P73" s="35"/>
    </row>
    <row r="74" spans="1:16" ht="24.75" customHeight="1">
      <c r="A74" s="59" t="s">
        <v>1447</v>
      </c>
      <c r="B74" s="59">
        <v>2100302</v>
      </c>
      <c r="C74" s="35" t="s">
        <v>1385</v>
      </c>
      <c r="D74" s="35"/>
      <c r="E74" s="35"/>
      <c r="F74" s="35"/>
      <c r="G74" s="35"/>
      <c r="H74" s="35"/>
      <c r="I74" s="35"/>
      <c r="J74" s="35"/>
      <c r="K74" s="35"/>
      <c r="L74" s="35"/>
      <c r="M74" s="36">
        <f>N74+O74+P74+'部门经济（附13-4）'!D74+'部门经济（附13-4）'!E74+'部门经济（附13-4）'!F74+'部门经济（附13-4）'!G74+'部门经济（附13-4）'!H74+'部门经济（附13-4）'!I74+'部门经济（附13-4）'!J74</f>
        <v>78384</v>
      </c>
      <c r="N74" s="35"/>
      <c r="O74" s="35"/>
      <c r="P74" s="35"/>
    </row>
    <row r="75" spans="1:16" ht="24.75" customHeight="1">
      <c r="A75" s="37" t="s">
        <v>1447</v>
      </c>
      <c r="B75" s="37">
        <v>2100716</v>
      </c>
      <c r="C75" s="35" t="s">
        <v>1385</v>
      </c>
      <c r="D75" s="35"/>
      <c r="E75" s="35">
        <v>80000</v>
      </c>
      <c r="F75" s="35"/>
      <c r="G75" s="35"/>
      <c r="H75" s="35"/>
      <c r="I75" s="35">
        <v>45000</v>
      </c>
      <c r="J75" s="35">
        <v>50000</v>
      </c>
      <c r="K75" s="35"/>
      <c r="L75" s="35">
        <v>130000</v>
      </c>
      <c r="M75" s="36">
        <f>N75+O75+P75+'部门经济（附13-4）'!D75+'部门经济（附13-4）'!E75+'部门经济（附13-4）'!F75+'部门经济（附13-4）'!G75+'部门经济（附13-4）'!H75+'部门经济（附13-4）'!I75+'部门经济（附13-4）'!J75</f>
        <v>800000</v>
      </c>
      <c r="N75" s="35"/>
      <c r="O75" s="35"/>
      <c r="P75" s="35"/>
    </row>
    <row r="76" spans="1:16" ht="24.75" customHeight="1">
      <c r="A76" s="37" t="s">
        <v>1447</v>
      </c>
      <c r="B76" s="37">
        <v>2100408</v>
      </c>
      <c r="C76" s="35" t="s">
        <v>1385</v>
      </c>
      <c r="D76" s="35"/>
      <c r="E76" s="35"/>
      <c r="F76" s="35"/>
      <c r="G76" s="35"/>
      <c r="H76" s="35"/>
      <c r="I76" s="35"/>
      <c r="J76" s="35"/>
      <c r="K76" s="35"/>
      <c r="L76" s="35"/>
      <c r="M76" s="36">
        <f>N76+O76+P76+'部门经济（附13-4）'!D76+'部门经济（附13-4）'!E76+'部门经济（附13-4）'!F76+'部门经济（附13-4）'!G76+'部门经济（附13-4）'!H76+'部门经济（附13-4）'!I76+'部门经济（附13-4）'!J76</f>
        <v>0</v>
      </c>
      <c r="N76" s="35"/>
      <c r="O76" s="35"/>
      <c r="P76" s="35"/>
    </row>
    <row r="77" spans="1:16" ht="24.75" customHeight="1">
      <c r="A77" s="59" t="s">
        <v>1447</v>
      </c>
      <c r="B77" s="59">
        <v>2100399</v>
      </c>
      <c r="C77" s="35" t="s">
        <v>1385</v>
      </c>
      <c r="D77" s="35"/>
      <c r="E77" s="35"/>
      <c r="F77" s="35"/>
      <c r="G77" s="35"/>
      <c r="H77" s="35"/>
      <c r="I77" s="35"/>
      <c r="J77" s="35"/>
      <c r="K77" s="35"/>
      <c r="L77" s="35"/>
      <c r="M77" s="36">
        <f>N77+O77+P77+'部门经济（附13-4）'!D77+'部门经济（附13-4）'!E77+'部门经济（附13-4）'!F77+'部门经济（附13-4）'!G77+'部门经济（附13-4）'!H77+'部门经济（附13-4）'!I77+'部门经济（附13-4）'!J77</f>
        <v>276000</v>
      </c>
      <c r="N77" s="35"/>
      <c r="O77" s="35"/>
      <c r="P77" s="35"/>
    </row>
    <row r="78" spans="1:16" ht="24.75" customHeight="1">
      <c r="A78" s="59" t="s">
        <v>1448</v>
      </c>
      <c r="B78" s="59">
        <v>2100102</v>
      </c>
      <c r="C78" s="35" t="s">
        <v>1385</v>
      </c>
      <c r="D78" s="35"/>
      <c r="E78" s="35"/>
      <c r="F78" s="35"/>
      <c r="G78" s="35"/>
      <c r="H78" s="35"/>
      <c r="I78" s="35"/>
      <c r="J78" s="35">
        <v>10000</v>
      </c>
      <c r="K78" s="35"/>
      <c r="L78" s="35">
        <v>40000</v>
      </c>
      <c r="M78" s="36">
        <f>N78+O78+P78+'部门经济（附13-4）'!D78+'部门经济（附13-4）'!E78+'部门经济（附13-4）'!F78+'部门经济（附13-4）'!G78+'部门经济（附13-4）'!H78+'部门经济（附13-4）'!I78+'部门经济（附13-4）'!J78</f>
        <v>0</v>
      </c>
      <c r="N78" s="35"/>
      <c r="O78" s="35"/>
      <c r="P78" s="35"/>
    </row>
    <row r="79" spans="1:16" ht="24.75" customHeight="1">
      <c r="A79" s="37" t="s">
        <v>1449</v>
      </c>
      <c r="B79" s="37">
        <v>2100401</v>
      </c>
      <c r="C79" s="35" t="s">
        <v>1385</v>
      </c>
      <c r="D79" s="35"/>
      <c r="E79" s="35"/>
      <c r="F79" s="35">
        <v>10000</v>
      </c>
      <c r="G79" s="35"/>
      <c r="H79" s="35">
        <v>37000</v>
      </c>
      <c r="I79" s="35">
        <v>20000</v>
      </c>
      <c r="J79" s="35"/>
      <c r="K79" s="35"/>
      <c r="L79" s="35">
        <v>5000</v>
      </c>
      <c r="M79" s="36">
        <f>N79+O79+P79+'部门经济（附13-4）'!D79+'部门经济（附13-4）'!E79+'部门经济（附13-4）'!F79+'部门经济（附13-4）'!G79+'部门经济（附13-4）'!H79+'部门经济（附13-4）'!I79+'部门经济（附13-4）'!J79</f>
        <v>9104</v>
      </c>
      <c r="N79" s="35"/>
      <c r="O79" s="35"/>
      <c r="P79" s="35"/>
    </row>
    <row r="80" spans="1:16" ht="24.75" customHeight="1">
      <c r="A80" s="37" t="s">
        <v>1450</v>
      </c>
      <c r="B80" s="37">
        <v>2100403</v>
      </c>
      <c r="C80" s="35" t="s">
        <v>1385</v>
      </c>
      <c r="D80" s="35"/>
      <c r="E80" s="35">
        <v>10000</v>
      </c>
      <c r="F80" s="35">
        <v>5000</v>
      </c>
      <c r="G80" s="35"/>
      <c r="H80" s="35">
        <v>22600</v>
      </c>
      <c r="I80" s="35">
        <v>20000</v>
      </c>
      <c r="J80" s="35">
        <v>10000</v>
      </c>
      <c r="K80" s="35"/>
      <c r="L80" s="35"/>
      <c r="M80" s="36">
        <f>N80+O80+P80+'部门经济（附13-4）'!D80+'部门经济（附13-4）'!E80+'部门经济（附13-4）'!F80+'部门经济（附13-4）'!G80+'部门经济（附13-4）'!H80+'部门经济（附13-4）'!I80+'部门经济（附13-4）'!J80</f>
        <v>3552</v>
      </c>
      <c r="N80" s="35"/>
      <c r="O80" s="35"/>
      <c r="P80" s="35"/>
    </row>
    <row r="81" spans="1:16" ht="24.75" customHeight="1">
      <c r="A81" s="59" t="s">
        <v>1451</v>
      </c>
      <c r="B81" s="59">
        <v>2100402</v>
      </c>
      <c r="C81" s="35" t="s">
        <v>1385</v>
      </c>
      <c r="D81" s="35"/>
      <c r="E81" s="35">
        <v>83400</v>
      </c>
      <c r="F81" s="35"/>
      <c r="G81" s="35"/>
      <c r="H81" s="35">
        <v>15100</v>
      </c>
      <c r="I81" s="35">
        <v>50000</v>
      </c>
      <c r="J81" s="35"/>
      <c r="K81" s="35"/>
      <c r="L81" s="35"/>
      <c r="M81" s="36">
        <f>N81+O81+P81+'部门经济（附13-4）'!D81+'部门经济（附13-4）'!E81+'部门经济（附13-4）'!F81+'部门经济（附13-4）'!G81+'部门经济（附13-4）'!H81+'部门经济（附13-4）'!I81+'部门经济（附13-4）'!J81</f>
        <v>45920</v>
      </c>
      <c r="N81" s="35"/>
      <c r="O81" s="35"/>
      <c r="P81" s="35"/>
    </row>
    <row r="82" spans="1:16" ht="24.75" customHeight="1">
      <c r="A82" s="59" t="s">
        <v>1452</v>
      </c>
      <c r="B82" s="59">
        <v>2100407</v>
      </c>
      <c r="C82" s="35" t="s">
        <v>1385</v>
      </c>
      <c r="D82" s="35"/>
      <c r="E82" s="35"/>
      <c r="F82" s="35"/>
      <c r="G82" s="35"/>
      <c r="H82" s="35">
        <v>11900</v>
      </c>
      <c r="I82" s="35"/>
      <c r="J82" s="35">
        <v>8000</v>
      </c>
      <c r="K82" s="35"/>
      <c r="L82" s="35"/>
      <c r="M82" s="36">
        <f>N82+O82+P82+'部门经济（附13-4）'!D82+'部门经济（附13-4）'!E82+'部门经济（附13-4）'!F82+'部门经济（附13-4）'!G82+'部门经济（附13-4）'!H82+'部门经济（附13-4）'!I82+'部门经济（附13-4）'!J82</f>
        <v>0</v>
      </c>
      <c r="N82" s="35"/>
      <c r="O82" s="35"/>
      <c r="P82" s="35"/>
    </row>
    <row r="83" spans="1:16" ht="24.75" customHeight="1">
      <c r="A83" s="37" t="s">
        <v>1453</v>
      </c>
      <c r="B83" s="37">
        <v>2100407</v>
      </c>
      <c r="C83" s="35" t="s">
        <v>1385</v>
      </c>
      <c r="D83" s="35"/>
      <c r="E83" s="35"/>
      <c r="F83" s="35"/>
      <c r="G83" s="35"/>
      <c r="H83" s="35"/>
      <c r="I83" s="35"/>
      <c r="J83" s="35">
        <v>1000</v>
      </c>
      <c r="K83" s="35"/>
      <c r="L83" s="35"/>
      <c r="M83" s="36">
        <f>N83+O83+P83+'部门经济（附13-4）'!D83+'部门经济（附13-4）'!E83+'部门经济（附13-4）'!F83+'部门经济（附13-4）'!G83+'部门经济（附13-4）'!H83+'部门经济（附13-4）'!I83+'部门经济（附13-4）'!J83</f>
        <v>0</v>
      </c>
      <c r="N83" s="35"/>
      <c r="O83" s="35"/>
      <c r="P83" s="35"/>
    </row>
    <row r="84" spans="1:16" ht="24.75" customHeight="1">
      <c r="A84" s="59" t="s">
        <v>1454</v>
      </c>
      <c r="B84" s="59">
        <v>2100407</v>
      </c>
      <c r="C84" s="35" t="s">
        <v>1385</v>
      </c>
      <c r="D84" s="35"/>
      <c r="E84" s="35">
        <v>30000</v>
      </c>
      <c r="F84" s="35"/>
      <c r="G84" s="35"/>
      <c r="H84" s="35"/>
      <c r="I84" s="35"/>
      <c r="J84" s="35">
        <v>2000</v>
      </c>
      <c r="K84" s="35"/>
      <c r="L84" s="35">
        <v>2200</v>
      </c>
      <c r="M84" s="36">
        <f>N84+O84+P84+'部门经济（附13-4）'!D84+'部门经济（附13-4）'!E84+'部门经济（附13-4）'!F84+'部门经济（附13-4）'!G84+'部门经济（附13-4）'!H84+'部门经济（附13-4）'!I84+'部门经济（附13-4）'!J84</f>
        <v>0</v>
      </c>
      <c r="N84" s="35"/>
      <c r="O84" s="35"/>
      <c r="P84" s="35"/>
    </row>
    <row r="85" spans="1:16" ht="24.75" customHeight="1">
      <c r="A85" s="59" t="s">
        <v>1455</v>
      </c>
      <c r="B85" s="59" t="s">
        <v>1456</v>
      </c>
      <c r="C85" s="35" t="s">
        <v>1385</v>
      </c>
      <c r="D85" s="35"/>
      <c r="E85" s="35"/>
      <c r="F85" s="35"/>
      <c r="G85" s="35"/>
      <c r="H85" s="35"/>
      <c r="I85" s="35"/>
      <c r="J85" s="35"/>
      <c r="K85" s="35"/>
      <c r="L85" s="35"/>
      <c r="M85" s="36">
        <f>N85+O85+P85+'部门经济（附13-4）'!D85+'部门经济（附13-4）'!E85+'部门经济（附13-4）'!F85+'部门经济（附13-4）'!G85+'部门经济（附13-4）'!H85+'部门经济（附13-4）'!I85+'部门经济（附13-4）'!J85</f>
        <v>119607</v>
      </c>
      <c r="N85" s="35">
        <v>91188</v>
      </c>
      <c r="O85" s="35"/>
      <c r="P85" s="35">
        <v>28419</v>
      </c>
    </row>
    <row r="86" spans="1:16" ht="24.75" customHeight="1">
      <c r="A86" s="37" t="s">
        <v>1455</v>
      </c>
      <c r="B86" s="37" t="s">
        <v>1457</v>
      </c>
      <c r="C86" s="35" t="s">
        <v>1385</v>
      </c>
      <c r="D86" s="35"/>
      <c r="E86" s="35"/>
      <c r="F86" s="35"/>
      <c r="G86" s="35"/>
      <c r="H86" s="35"/>
      <c r="I86" s="35"/>
      <c r="J86" s="35"/>
      <c r="K86" s="35"/>
      <c r="L86" s="35"/>
      <c r="M86" s="36">
        <f>N86+O86+P86+'部门经济（附13-4）'!D86+'部门经济（附13-4）'!E86+'部门经济（附13-4）'!F86+'部门经济（附13-4）'!G86+'部门经济（附13-4）'!H86+'部门经济（附13-4）'!I86+'部门经济（附13-4）'!J86</f>
        <v>0</v>
      </c>
      <c r="N86" s="35"/>
      <c r="O86" s="35"/>
      <c r="P86" s="35"/>
    </row>
    <row r="87" spans="1:16" ht="24.75" customHeight="1">
      <c r="A87" s="37" t="s">
        <v>1458</v>
      </c>
      <c r="B87" s="37">
        <v>2100202</v>
      </c>
      <c r="C87" s="35" t="s">
        <v>1385</v>
      </c>
      <c r="D87" s="35"/>
      <c r="E87" s="35">
        <v>205000</v>
      </c>
      <c r="F87" s="35"/>
      <c r="G87" s="35"/>
      <c r="H87" s="35"/>
      <c r="I87" s="35"/>
      <c r="J87" s="35"/>
      <c r="K87" s="35"/>
      <c r="L87" s="35"/>
      <c r="M87" s="36">
        <f>N87+O87+P87+'部门经济（附13-4）'!D87+'部门经济（附13-4）'!E87+'部门经济（附13-4）'!F87+'部门经济（附13-4）'!G87+'部门经济（附13-4）'!H87+'部门经济（附13-4）'!I87+'部门经济（附13-4）'!J87</f>
        <v>0</v>
      </c>
      <c r="N87" s="35"/>
      <c r="O87" s="35"/>
      <c r="P87" s="35"/>
    </row>
    <row r="88" spans="1:16" ht="24.75" customHeight="1">
      <c r="A88" s="35" t="s">
        <v>1459</v>
      </c>
      <c r="B88" s="35">
        <v>2200102</v>
      </c>
      <c r="C88" s="35" t="s">
        <v>1385</v>
      </c>
      <c r="D88" s="36"/>
      <c r="E88" s="36">
        <v>28400</v>
      </c>
      <c r="F88" s="36">
        <v>330000</v>
      </c>
      <c r="G88" s="36"/>
      <c r="H88" s="36">
        <v>71200</v>
      </c>
      <c r="I88" s="36">
        <v>38000</v>
      </c>
      <c r="J88" s="36">
        <v>40000</v>
      </c>
      <c r="K88" s="36"/>
      <c r="L88" s="36"/>
      <c r="M88" s="36">
        <f>N88+O88+P88+'部门经济（附13-4）'!D88+'部门经济（附13-4）'!E88+'部门经济（附13-4）'!F88+'部门经济（附13-4）'!G88+'部门经济（附13-4）'!H88+'部门经济（附13-4）'!I88+'部门经济（附13-4）'!J88</f>
        <v>407364</v>
      </c>
      <c r="N88" s="36"/>
      <c r="O88" s="36">
        <v>403812</v>
      </c>
      <c r="P88" s="36"/>
    </row>
    <row r="89" spans="1:16" ht="24.75" customHeight="1">
      <c r="A89" s="35" t="s">
        <v>1460</v>
      </c>
      <c r="B89" s="35">
        <v>2120101</v>
      </c>
      <c r="C89" s="35" t="s">
        <v>1385</v>
      </c>
      <c r="D89" s="35"/>
      <c r="E89" s="35"/>
      <c r="F89" s="36">
        <v>420000</v>
      </c>
      <c r="G89" s="36"/>
      <c r="H89" s="36">
        <v>74900</v>
      </c>
      <c r="I89" s="36"/>
      <c r="J89" s="36">
        <v>9000</v>
      </c>
      <c r="K89" s="36"/>
      <c r="L89" s="36">
        <v>1100000</v>
      </c>
      <c r="M89" s="36">
        <f>N89+O89+P89+'部门经济（附13-4）'!D89+'部门经济（附13-4）'!E89+'部门经济（附13-4）'!F89+'部门经济（附13-4）'!G89+'部门经济（附13-4）'!H89+'部门经济（附13-4）'!I89+'部门经济（附13-4）'!J89</f>
        <v>0</v>
      </c>
      <c r="N89" s="35"/>
      <c r="O89" s="35"/>
      <c r="P89" s="35"/>
    </row>
    <row r="90" spans="1:16" ht="24.75" customHeight="1">
      <c r="A90" s="35" t="s">
        <v>1461</v>
      </c>
      <c r="B90" s="35">
        <v>2140101</v>
      </c>
      <c r="C90" s="35" t="s">
        <v>1385</v>
      </c>
      <c r="D90" s="35"/>
      <c r="E90" s="36">
        <v>62400</v>
      </c>
      <c r="F90" s="36">
        <v>30000</v>
      </c>
      <c r="G90" s="36"/>
      <c r="H90" s="36">
        <v>22500</v>
      </c>
      <c r="I90" s="36">
        <v>60000</v>
      </c>
      <c r="J90" s="36">
        <v>66950</v>
      </c>
      <c r="K90" s="36"/>
      <c r="L90" s="36"/>
      <c r="M90" s="36">
        <f>N90+O90+P90+'部门经济（附13-4）'!D90+'部门经济（附13-4）'!E90+'部门经济（附13-4）'!F90+'部门经济（附13-4）'!G90+'部门经济（附13-4）'!H90+'部门经济（附13-4）'!I90+'部门经济（附13-4）'!J90</f>
        <v>1007552</v>
      </c>
      <c r="N90" s="35"/>
      <c r="O90" s="36">
        <v>995000</v>
      </c>
      <c r="P90" s="35"/>
    </row>
    <row r="91" spans="1:16" ht="24.75" customHeight="1">
      <c r="A91" s="35" t="s">
        <v>1462</v>
      </c>
      <c r="B91" s="35">
        <v>2110101</v>
      </c>
      <c r="C91" s="35" t="s">
        <v>1385</v>
      </c>
      <c r="D91" s="27"/>
      <c r="E91" s="27"/>
      <c r="F91" s="27"/>
      <c r="G91" s="27"/>
      <c r="H91" s="27">
        <v>38100</v>
      </c>
      <c r="I91" s="27">
        <v>20000</v>
      </c>
      <c r="J91" s="27"/>
      <c r="K91" s="27"/>
      <c r="L91" s="27"/>
      <c r="M91" s="36">
        <f>N91+O91+P91+'部门经济（附13-4）'!D91+'部门经济（附13-4）'!E91+'部门经济（附13-4）'!F91+'部门经济（附13-4）'!G91+'部门经济（附13-4）'!H91+'部门经济（附13-4）'!I91+'部门经济（附13-4）'!J91</f>
        <v>106832</v>
      </c>
      <c r="N91" s="35"/>
      <c r="O91" s="26">
        <v>106832</v>
      </c>
      <c r="P91" s="35"/>
    </row>
    <row r="92" spans="1:16" ht="24.75" customHeight="1">
      <c r="A92" s="35" t="s">
        <v>1463</v>
      </c>
      <c r="B92" s="35">
        <v>2010401</v>
      </c>
      <c r="C92" s="35" t="s">
        <v>1385</v>
      </c>
      <c r="D92" s="35"/>
      <c r="E92" s="36">
        <v>20600</v>
      </c>
      <c r="F92" s="36">
        <v>10000</v>
      </c>
      <c r="G92" s="36"/>
      <c r="H92" s="36">
        <v>36900</v>
      </c>
      <c r="I92" s="36"/>
      <c r="J92" s="36">
        <v>127300</v>
      </c>
      <c r="K92" s="36"/>
      <c r="L92" s="36">
        <v>10000</v>
      </c>
      <c r="M92" s="36">
        <f>N92+O92+P92+'部门经济（附13-4）'!D92+'部门经济（附13-4）'!E92+'部门经济（附13-4）'!F92+'部门经济（附13-4）'!G92+'部门经济（附13-4）'!H92+'部门经济（附13-4）'!I92+'部门经济（附13-4）'!J92</f>
        <v>38600</v>
      </c>
      <c r="N92" s="35"/>
      <c r="O92" s="35"/>
      <c r="P92" s="36"/>
    </row>
    <row r="93" spans="1:16" ht="24.75" customHeight="1">
      <c r="A93" s="35" t="s">
        <v>1464</v>
      </c>
      <c r="B93" s="35">
        <v>2010450</v>
      </c>
      <c r="C93" s="35" t="s">
        <v>1385</v>
      </c>
      <c r="D93" s="35"/>
      <c r="E93" s="36">
        <v>31200</v>
      </c>
      <c r="F93" s="36"/>
      <c r="G93" s="36"/>
      <c r="H93" s="36"/>
      <c r="I93" s="36"/>
      <c r="J93" s="36">
        <v>8000</v>
      </c>
      <c r="K93" s="35"/>
      <c r="L93" s="35"/>
      <c r="M93" s="36">
        <f>N93+O93+P93+'部门经济（附13-4）'!D93+'部门经济（附13-4）'!E93+'部门经济（附13-4）'!F93+'部门经济（附13-4）'!G93+'部门经济（附13-4）'!H93+'部门经济（附13-4）'!I93+'部门经济（附13-4）'!J93</f>
        <v>0</v>
      </c>
      <c r="N93" s="35"/>
      <c r="O93" s="35"/>
      <c r="P93" s="35"/>
    </row>
    <row r="94" spans="1:16" ht="24.75" customHeight="1">
      <c r="A94" s="35" t="s">
        <v>1465</v>
      </c>
      <c r="B94" s="35">
        <v>2120501</v>
      </c>
      <c r="C94" s="35" t="s">
        <v>1385</v>
      </c>
      <c r="D94" s="35"/>
      <c r="E94" s="35">
        <v>10000</v>
      </c>
      <c r="F94" s="35"/>
      <c r="G94" s="35"/>
      <c r="H94" s="35"/>
      <c r="I94" s="35"/>
      <c r="J94" s="35"/>
      <c r="K94" s="35"/>
      <c r="L94" s="35"/>
      <c r="M94" s="36">
        <f>N94+O94+P94+'部门经济（附13-4）'!D94+'部门经济（附13-4）'!E94+'部门经济（附13-4）'!F94+'部门经济（附13-4）'!G94+'部门经济（附13-4）'!H94+'部门经济（附13-4）'!I94+'部门经济（附13-4）'!J94</f>
        <v>0</v>
      </c>
      <c r="N94" s="35"/>
      <c r="O94" s="35"/>
      <c r="P94" s="35"/>
    </row>
    <row r="95" spans="1:16" ht="24.75" customHeight="1">
      <c r="A95" s="35" t="s">
        <v>1466</v>
      </c>
      <c r="B95" s="35">
        <v>2120501</v>
      </c>
      <c r="C95" s="35" t="s">
        <v>1385</v>
      </c>
      <c r="D95" s="35"/>
      <c r="E95" s="36">
        <v>150000</v>
      </c>
      <c r="F95" s="36"/>
      <c r="G95" s="36"/>
      <c r="H95" s="36"/>
      <c r="I95" s="36"/>
      <c r="J95" s="36">
        <v>750000</v>
      </c>
      <c r="K95" s="36"/>
      <c r="L95" s="36">
        <v>103000</v>
      </c>
      <c r="M95" s="36">
        <f>N95+O95+P95+'部门经济（附13-4）'!D95+'部门经济（附13-4）'!E95+'部门经济（附13-4）'!F95+'部门经济（附13-4）'!G95+'部门经济（附13-4）'!H95+'部门经济（附13-4）'!I95+'部门经济（附13-4）'!J95</f>
        <v>0</v>
      </c>
      <c r="N95" s="35"/>
      <c r="O95" s="35"/>
      <c r="P95" s="35"/>
    </row>
    <row r="96" spans="1:16" ht="24.75" customHeight="1">
      <c r="A96" s="37" t="s">
        <v>1467</v>
      </c>
      <c r="B96" s="37">
        <v>2010450</v>
      </c>
      <c r="C96" s="35" t="s">
        <v>1385</v>
      </c>
      <c r="D96" s="35"/>
      <c r="E96" s="36">
        <v>15600</v>
      </c>
      <c r="F96" s="36">
        <v>3000</v>
      </c>
      <c r="G96" s="36"/>
      <c r="H96" s="36">
        <v>9100</v>
      </c>
      <c r="I96" s="36"/>
      <c r="J96" s="36">
        <v>18000</v>
      </c>
      <c r="K96" s="35"/>
      <c r="L96" s="35"/>
      <c r="M96" s="36">
        <f>N96+O96+P96+'部门经济（附13-4）'!D96+'部门经济（附13-4）'!E96+'部门经济（附13-4）'!F96+'部门经济（附13-4）'!G96+'部门经济（附13-4）'!H96+'部门经济（附13-4）'!I96+'部门经济（附13-4）'!J96</f>
        <v>0</v>
      </c>
      <c r="N96" s="35"/>
      <c r="O96" s="35"/>
      <c r="P96" s="35"/>
    </row>
    <row r="97" spans="1:16" ht="24.75" customHeight="1">
      <c r="A97" s="37" t="s">
        <v>1468</v>
      </c>
      <c r="B97" s="37">
        <v>2120104</v>
      </c>
      <c r="C97" s="35" t="s">
        <v>1385</v>
      </c>
      <c r="D97" s="35"/>
      <c r="E97" s="36">
        <v>2000</v>
      </c>
      <c r="F97" s="36">
        <v>40000</v>
      </c>
      <c r="G97" s="36"/>
      <c r="H97" s="36"/>
      <c r="I97" s="36"/>
      <c r="J97" s="36">
        <v>120000</v>
      </c>
      <c r="K97" s="35"/>
      <c r="L97" s="35"/>
      <c r="M97" s="36">
        <f>N97+O97+P97+'部门经济（附13-4）'!D97+'部门经济（附13-4）'!E97+'部门经济（附13-4）'!F97+'部门经济（附13-4）'!G97+'部门经济（附13-4）'!H97+'部门经济（附13-4）'!I97+'部门经济（附13-4）'!J97</f>
        <v>0</v>
      </c>
      <c r="N97" s="35"/>
      <c r="O97" s="35"/>
      <c r="P97" s="35"/>
    </row>
    <row r="98" spans="1:16" ht="24.75" customHeight="1">
      <c r="A98" s="37" t="s">
        <v>1469</v>
      </c>
      <c r="B98" s="37">
        <v>2210399</v>
      </c>
      <c r="C98" s="35" t="s">
        <v>1385</v>
      </c>
      <c r="D98" s="35"/>
      <c r="E98" s="36">
        <v>15600</v>
      </c>
      <c r="F98" s="36"/>
      <c r="G98" s="36"/>
      <c r="H98" s="36">
        <v>1200</v>
      </c>
      <c r="I98" s="36"/>
      <c r="J98" s="36">
        <v>10000</v>
      </c>
      <c r="K98" s="35"/>
      <c r="L98" s="35"/>
      <c r="M98" s="36">
        <f>N98+O98+P98+'部门经济（附13-4）'!D98+'部门经济（附13-4）'!E98+'部门经济（附13-4）'!F98+'部门经济（附13-4）'!G98+'部门经济（附13-4）'!H98+'部门经济（附13-4）'!I98+'部门经济（附13-4）'!J98</f>
        <v>0</v>
      </c>
      <c r="N98" s="35"/>
      <c r="O98" s="35"/>
      <c r="P98" s="35"/>
    </row>
    <row r="99" spans="1:16" ht="24.75" customHeight="1">
      <c r="A99" s="37" t="s">
        <v>1470</v>
      </c>
      <c r="B99" s="37">
        <v>2010301</v>
      </c>
      <c r="C99" s="35" t="s">
        <v>1385</v>
      </c>
      <c r="D99" s="35"/>
      <c r="E99" s="36">
        <v>139140</v>
      </c>
      <c r="F99" s="36"/>
      <c r="G99" s="36"/>
      <c r="H99" s="36">
        <v>2000</v>
      </c>
      <c r="I99" s="36">
        <v>61374</v>
      </c>
      <c r="J99" s="35"/>
      <c r="K99" s="35"/>
      <c r="L99" s="35"/>
      <c r="M99" s="36">
        <f>N99+O99+P99+'部门经济（附13-4）'!D99+'部门经济（附13-4）'!E99+'部门经济（附13-4）'!F99+'部门经济（附13-4）'!G99+'部门经济（附13-4）'!H99+'部门经济（附13-4）'!I99+'部门经济（附13-4）'!J99</f>
        <v>0</v>
      </c>
      <c r="N99" s="35"/>
      <c r="O99" s="35"/>
      <c r="P99" s="35"/>
    </row>
    <row r="100" spans="1:16" ht="24.75" customHeight="1">
      <c r="A100" s="36" t="s">
        <v>1471</v>
      </c>
      <c r="B100" s="36">
        <v>2130104</v>
      </c>
      <c r="C100" s="35" t="s">
        <v>1385</v>
      </c>
      <c r="D100" s="36"/>
      <c r="E100" s="36">
        <v>32600</v>
      </c>
      <c r="F100" s="36">
        <v>27600</v>
      </c>
      <c r="G100" s="36"/>
      <c r="H100" s="36">
        <v>82800</v>
      </c>
      <c r="I100" s="36">
        <v>56112</v>
      </c>
      <c r="J100" s="36">
        <v>19906</v>
      </c>
      <c r="K100" s="36"/>
      <c r="L100" s="36"/>
      <c r="M100" s="36">
        <f>N100+O100+P100+'部门经济（附13-4）'!D100+'部门经济（附13-4）'!E100+'部门经济（附13-4）'!F100+'部门经济（附13-4）'!G100+'部门经济（附13-4）'!H100+'部门经济（附13-4）'!I100+'部门经济（附13-4）'!J100</f>
        <v>161035</v>
      </c>
      <c r="N100" s="36">
        <v>155811</v>
      </c>
      <c r="O100" s="36"/>
      <c r="P100" s="36"/>
    </row>
    <row r="101" spans="1:16" ht="24.75" customHeight="1">
      <c r="A101" s="35" t="s">
        <v>1472</v>
      </c>
      <c r="B101" s="35">
        <v>2130204</v>
      </c>
      <c r="C101" s="35" t="s">
        <v>1385</v>
      </c>
      <c r="D101" s="36">
        <v>20000</v>
      </c>
      <c r="E101" s="36">
        <v>20000</v>
      </c>
      <c r="F101" s="36"/>
      <c r="G101" s="36"/>
      <c r="H101" s="36">
        <v>66900</v>
      </c>
      <c r="I101" s="36">
        <v>20000</v>
      </c>
      <c r="J101" s="36">
        <v>80000</v>
      </c>
      <c r="K101" s="35"/>
      <c r="L101" s="35"/>
      <c r="M101" s="36">
        <f>N101+O101+P101+'部门经济（附13-4）'!D101+'部门经济（附13-4）'!E101+'部门经济（附13-4）'!F101+'部门经济（附13-4）'!G101+'部门经济（附13-4）'!H101+'部门经济（附13-4）'!I101+'部门经济（附13-4）'!J101</f>
        <v>76076</v>
      </c>
      <c r="N101" s="35"/>
      <c r="O101" s="36">
        <v>65420</v>
      </c>
      <c r="P101" s="35"/>
    </row>
    <row r="102" spans="1:16" ht="24.75" customHeight="1">
      <c r="A102" s="35" t="s">
        <v>1472</v>
      </c>
      <c r="B102" s="35">
        <v>2130299</v>
      </c>
      <c r="C102" s="35" t="s">
        <v>1385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6">
        <f>N102+O102+P102+'部门经济（附13-4）'!D102+'部门经济（附13-4）'!E102+'部门经济（附13-4）'!F102+'部门经济（附13-4）'!G102+'部门经济（附13-4）'!H102+'部门经济（附13-4）'!I102+'部门经济（附13-4）'!J102</f>
        <v>0</v>
      </c>
      <c r="N102" s="35"/>
      <c r="O102" s="35"/>
      <c r="P102" s="35"/>
    </row>
    <row r="103" spans="1:16" ht="24.75" customHeight="1">
      <c r="A103" s="35" t="s">
        <v>1473</v>
      </c>
      <c r="B103" s="35">
        <v>2130302</v>
      </c>
      <c r="C103" s="35" t="s">
        <v>1385</v>
      </c>
      <c r="D103" s="35"/>
      <c r="E103" s="35"/>
      <c r="F103" s="35"/>
      <c r="G103" s="35"/>
      <c r="H103" s="36">
        <v>75800</v>
      </c>
      <c r="I103" s="36">
        <v>75000</v>
      </c>
      <c r="J103" s="36">
        <v>59100</v>
      </c>
      <c r="K103" s="35"/>
      <c r="L103" s="35"/>
      <c r="M103" s="36">
        <f>N103+O103+P103+'部门经济（附13-4）'!D103+'部门经济（附13-4）'!E103+'部门经济（附13-4）'!F103+'部门经济（附13-4）'!G103+'部门经济（附13-4）'!H103+'部门经济（附13-4）'!I103+'部门经济（附13-4）'!J103</f>
        <v>49728</v>
      </c>
      <c r="N103" s="35"/>
      <c r="O103" s="35"/>
      <c r="P103" s="36">
        <v>49728</v>
      </c>
    </row>
    <row r="104" spans="1:16" ht="24.75" customHeight="1">
      <c r="A104" s="35" t="s">
        <v>1474</v>
      </c>
      <c r="B104" s="35">
        <v>2130104</v>
      </c>
      <c r="C104" s="35" t="s">
        <v>1385</v>
      </c>
      <c r="D104" s="35"/>
      <c r="E104" s="36">
        <v>81500</v>
      </c>
      <c r="F104" s="36"/>
      <c r="G104" s="36"/>
      <c r="H104" s="36">
        <v>45700</v>
      </c>
      <c r="I104" s="36">
        <v>20000</v>
      </c>
      <c r="J104" s="36">
        <v>40000</v>
      </c>
      <c r="K104" s="35"/>
      <c r="L104" s="35"/>
      <c r="M104" s="36">
        <f>N104+O104+P104+'部门经济（附13-4）'!D104+'部门经济（附13-4）'!E104+'部门经济（附13-4）'!F104+'部门经济（附13-4）'!G104+'部门经济（附13-4）'!H104+'部门经济（附13-4）'!I104+'部门经济（附13-4）'!J104</f>
        <v>47760</v>
      </c>
      <c r="N104" s="35"/>
      <c r="O104" s="35"/>
      <c r="P104" s="36">
        <v>17760</v>
      </c>
    </row>
    <row r="105" spans="1:16" ht="24.75" customHeight="1">
      <c r="A105" s="35" t="s">
        <v>1474</v>
      </c>
      <c r="B105" s="35">
        <v>2130299</v>
      </c>
      <c r="C105" s="35" t="s">
        <v>1385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6">
        <f>N105+O105+P105+'部门经济（附13-4）'!D105+'部门经济（附13-4）'!E105+'部门经济（附13-4）'!F105+'部门经济（附13-4）'!G105+'部门经济（附13-4）'!H105+'部门经济（附13-4）'!I105+'部门经济（附13-4）'!J105</f>
        <v>0</v>
      </c>
      <c r="N105" s="35"/>
      <c r="O105" s="35"/>
      <c r="P105" s="35"/>
    </row>
    <row r="106" spans="1:16" ht="24.75" customHeight="1">
      <c r="A106" s="35" t="s">
        <v>1475</v>
      </c>
      <c r="B106" s="35">
        <v>2130501</v>
      </c>
      <c r="C106" s="35" t="s">
        <v>1385</v>
      </c>
      <c r="D106" s="35"/>
      <c r="E106" s="36">
        <v>28104</v>
      </c>
      <c r="F106" s="36">
        <v>1000</v>
      </c>
      <c r="G106" s="36"/>
      <c r="H106" s="36">
        <v>22400</v>
      </c>
      <c r="I106" s="36">
        <v>39800</v>
      </c>
      <c r="J106" s="36">
        <v>100000</v>
      </c>
      <c r="K106" s="36"/>
      <c r="L106" s="36">
        <v>110000</v>
      </c>
      <c r="M106" s="36">
        <f>N106+O106+P106+'部门经济（附13-4）'!D106+'部门经济（附13-4）'!E106+'部门经济（附13-4）'!F106+'部门经济（附13-4）'!G106+'部门经济（附13-4）'!H106+'部门经济（附13-4）'!I106+'部门经济（附13-4）'!J106</f>
        <v>269916</v>
      </c>
      <c r="N106" s="35"/>
      <c r="O106" s="36">
        <v>269916</v>
      </c>
      <c r="P106" s="35"/>
    </row>
    <row r="107" spans="1:16" ht="24.75" customHeight="1">
      <c r="A107" s="35" t="s">
        <v>1476</v>
      </c>
      <c r="B107" s="35">
        <v>2130101</v>
      </c>
      <c r="C107" s="35" t="s">
        <v>1385</v>
      </c>
      <c r="D107" s="35"/>
      <c r="E107" s="35"/>
      <c r="F107" s="35"/>
      <c r="G107" s="35"/>
      <c r="H107" s="36">
        <v>32700</v>
      </c>
      <c r="I107" s="36"/>
      <c r="J107" s="36">
        <v>67100</v>
      </c>
      <c r="K107" s="36"/>
      <c r="L107" s="36">
        <v>92400</v>
      </c>
      <c r="M107" s="36">
        <f>N107+O107+P107+'部门经济（附13-4）'!D107+'部门经济（附13-4）'!E107+'部门经济（附13-4）'!F107+'部门经济（附13-4）'!G107+'部门经济（附13-4）'!H107+'部门经济（附13-4）'!I107+'部门经济（附13-4）'!J107</f>
        <v>82244</v>
      </c>
      <c r="N107" s="35"/>
      <c r="O107" s="36">
        <v>75140</v>
      </c>
      <c r="P107" s="35"/>
    </row>
    <row r="108" spans="1:16" ht="24.75" customHeight="1">
      <c r="A108" s="35" t="s">
        <v>1476</v>
      </c>
      <c r="B108" s="35">
        <v>2130104</v>
      </c>
      <c r="C108" s="35" t="s">
        <v>1385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6">
        <f>N108+O108+P108+'部门经济（附13-4）'!D108+'部门经济（附13-4）'!E108+'部门经济（附13-4）'!F108+'部门经济（附13-4）'!G108+'部门经济（附13-4）'!H108+'部门经济（附13-4）'!I108+'部门经济（附13-4）'!J108</f>
        <v>58900</v>
      </c>
      <c r="N108" s="35"/>
      <c r="O108" s="35"/>
      <c r="P108" s="35"/>
    </row>
    <row r="109" spans="1:16" ht="24.75" customHeight="1">
      <c r="A109" s="35" t="s">
        <v>1477</v>
      </c>
      <c r="B109" s="35">
        <v>2130104</v>
      </c>
      <c r="C109" s="35" t="s">
        <v>1385</v>
      </c>
      <c r="D109" s="35"/>
      <c r="E109" s="36">
        <v>8300</v>
      </c>
      <c r="F109" s="36">
        <v>5000</v>
      </c>
      <c r="G109" s="36"/>
      <c r="H109" s="36">
        <v>28700</v>
      </c>
      <c r="I109" s="36"/>
      <c r="J109" s="36">
        <v>40000</v>
      </c>
      <c r="K109" s="36"/>
      <c r="L109" s="36">
        <v>30000</v>
      </c>
      <c r="M109" s="36">
        <f>N109+O109+P109+'部门经济（附13-4）'!D109+'部门经济（附13-4）'!E109+'部门经济（附13-4）'!F109+'部门经济（附13-4）'!G109+'部门经济（附13-4）'!H109+'部门经济（附13-4）'!I109+'部门经济（附13-4）'!J109</f>
        <v>437352</v>
      </c>
      <c r="N109" s="35"/>
      <c r="O109" s="36">
        <v>412488</v>
      </c>
      <c r="P109" s="35"/>
    </row>
    <row r="110" spans="1:16" ht="24.75" customHeight="1">
      <c r="A110" s="15" t="s">
        <v>1478</v>
      </c>
      <c r="B110" s="35">
        <v>2130104</v>
      </c>
      <c r="C110" s="35" t="s">
        <v>1385</v>
      </c>
      <c r="D110" s="35"/>
      <c r="E110" s="35"/>
      <c r="F110" s="36">
        <v>6000</v>
      </c>
      <c r="G110" s="36"/>
      <c r="H110" s="36"/>
      <c r="I110" s="36"/>
      <c r="J110" s="36">
        <v>20000</v>
      </c>
      <c r="K110" s="35"/>
      <c r="L110" s="35"/>
      <c r="M110" s="36">
        <f>N110+O110+P110+'部门经济（附13-4）'!D110+'部门经济（附13-4）'!E110+'部门经济（附13-4）'!F110+'部门经济（附13-4）'!G110+'部门经济（附13-4）'!H110+'部门经济（附13-4）'!I110+'部门经济（附13-4）'!J110</f>
        <v>0</v>
      </c>
      <c r="N110" s="35"/>
      <c r="O110" s="35"/>
      <c r="P110" s="36"/>
    </row>
    <row r="111" spans="1:16" ht="24.75" customHeight="1">
      <c r="A111" s="35" t="s">
        <v>1479</v>
      </c>
      <c r="B111" s="37">
        <v>2010301</v>
      </c>
      <c r="C111" s="35" t="s">
        <v>1385</v>
      </c>
      <c r="D111" s="35"/>
      <c r="E111" s="36">
        <v>15000</v>
      </c>
      <c r="F111" s="36"/>
      <c r="G111" s="36"/>
      <c r="H111" s="36">
        <v>6100</v>
      </c>
      <c r="I111" s="35"/>
      <c r="J111" s="35"/>
      <c r="K111" s="35"/>
      <c r="L111" s="35"/>
      <c r="M111" s="36">
        <f>N111+O111+P111+'部门经济（附13-4）'!D111+'部门经济（附13-4）'!E111+'部门经济（附13-4）'!F111+'部门经济（附13-4）'!G111+'部门经济（附13-4）'!H111+'部门经济（附13-4）'!I111+'部门经济（附13-4）'!J111</f>
        <v>3552</v>
      </c>
      <c r="N111" s="35"/>
      <c r="O111" s="35"/>
      <c r="P111" s="36">
        <v>3552</v>
      </c>
    </row>
    <row r="112" spans="1:16" ht="24.75" customHeight="1">
      <c r="A112" s="37" t="s">
        <v>1480</v>
      </c>
      <c r="B112" s="37"/>
      <c r="C112" s="35" t="s">
        <v>1385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6">
        <f>N112+O112+P112+'部门经济（附13-4）'!D112+'部门经济（附13-4）'!E112+'部门经济（附13-4）'!F112+'部门经济（附13-4）'!G112+'部门经济（附13-4）'!H112+'部门经济（附13-4）'!I112+'部门经济（附13-4）'!J112</f>
        <v>0</v>
      </c>
      <c r="N112" s="35"/>
      <c r="O112" s="35"/>
      <c r="P112" s="35"/>
    </row>
    <row r="113" spans="1:16" ht="24.75" customHeight="1">
      <c r="A113" s="37" t="s">
        <v>1481</v>
      </c>
      <c r="B113" s="37">
        <v>2200509</v>
      </c>
      <c r="C113" s="35" t="s">
        <v>1385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6">
        <f>N113+O113+P113+'部门经济（附13-4）'!D113+'部门经济（附13-4）'!E113+'部门经济（附13-4）'!F113+'部门经济（附13-4）'!G113+'部门经济（附13-4）'!H113+'部门经济（附13-4）'!I113+'部门经济（附13-4）'!J113</f>
        <v>0</v>
      </c>
      <c r="N113" s="35"/>
      <c r="O113" s="35"/>
      <c r="P113" s="35"/>
    </row>
    <row r="114" spans="1:16" ht="24.75" customHeight="1">
      <c r="A114" s="37" t="s">
        <v>1482</v>
      </c>
      <c r="B114" s="37">
        <v>2130210</v>
      </c>
      <c r="C114" s="35" t="s">
        <v>1385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6">
        <f>N114+O114+P114+'部门经济（附13-4）'!D114+'部门经济（附13-4）'!E114+'部门经济（附13-4）'!F114+'部门经济（附13-4）'!G114+'部门经济（附13-4）'!H114+'部门经济（附13-4）'!I114+'部门经济（附13-4）'!J114</f>
        <v>0</v>
      </c>
      <c r="N114" s="35"/>
      <c r="O114" s="35"/>
      <c r="P114" s="35"/>
    </row>
    <row r="115" spans="1:16" ht="24.75" customHeight="1">
      <c r="A115" s="61" t="s">
        <v>1525</v>
      </c>
      <c r="B115" s="61">
        <v>2050802</v>
      </c>
      <c r="C115" s="61" t="s">
        <v>1526</v>
      </c>
      <c r="D115" s="26"/>
      <c r="E115" s="26">
        <v>60000</v>
      </c>
      <c r="F115" s="26"/>
      <c r="G115" s="26"/>
      <c r="H115" s="26">
        <v>30500</v>
      </c>
      <c r="I115" s="26"/>
      <c r="J115" s="26">
        <v>72700</v>
      </c>
      <c r="K115" s="26"/>
      <c r="L115" s="26"/>
      <c r="M115" s="36">
        <f>N115+O115+P115+'部门经济（附13-4）'!D115+'部门经济（附13-4）'!E115+'部门经济（附13-4）'!F115+'部门经济（附13-4）'!G115+'部门经济（附13-4）'!H115+'部门经济（附13-4）'!I115+'部门经济（附13-4）'!J115</f>
        <v>3552</v>
      </c>
      <c r="N115" s="26"/>
      <c r="O115" s="26"/>
      <c r="P115" s="26"/>
    </row>
    <row r="116" spans="1:16" ht="24.75" customHeight="1">
      <c r="A116" s="61" t="s">
        <v>1484</v>
      </c>
      <c r="B116" s="61">
        <v>2060701</v>
      </c>
      <c r="C116" s="61" t="s">
        <v>1526</v>
      </c>
      <c r="D116" s="26"/>
      <c r="E116" s="26"/>
      <c r="F116" s="26"/>
      <c r="G116" s="26"/>
      <c r="H116" s="26">
        <v>9500</v>
      </c>
      <c r="I116" s="26"/>
      <c r="J116" s="26">
        <v>52300</v>
      </c>
      <c r="K116" s="26"/>
      <c r="L116" s="26"/>
      <c r="M116" s="36">
        <f>N116+O116+P116+'部门经济（附13-4）'!D116+'部门经济（附13-4）'!E116+'部门经济（附13-4）'!F116+'部门经济（附13-4）'!G116+'部门经济（附13-4）'!H116+'部门经济（附13-4）'!I116+'部门经济（附13-4）'!J116</f>
        <v>0</v>
      </c>
      <c r="N116" s="87"/>
      <c r="O116" s="87"/>
      <c r="P116" s="87"/>
    </row>
    <row r="117" spans="1:16" ht="24.75" customHeight="1">
      <c r="A117" s="39" t="s">
        <v>1485</v>
      </c>
      <c r="B117" s="39">
        <v>2012950</v>
      </c>
      <c r="C117" s="38" t="s">
        <v>1526</v>
      </c>
      <c r="D117" s="94"/>
      <c r="E117" s="94">
        <v>8000</v>
      </c>
      <c r="F117" s="94"/>
      <c r="G117" s="94"/>
      <c r="H117" s="94">
        <v>5600</v>
      </c>
      <c r="I117" s="94"/>
      <c r="J117" s="35"/>
      <c r="K117" s="35"/>
      <c r="L117" s="35"/>
      <c r="M117" s="36">
        <f>N117+O117+P117+'部门经济（附13-4）'!D117+'部门经济（附13-4）'!E117+'部门经济（附13-4）'!F117+'部门经济（附13-4）'!G117+'部门经济（附13-4）'!H117+'部门经济（附13-4）'!I117+'部门经济（附13-4）'!J117</f>
        <v>0</v>
      </c>
      <c r="N117" s="35"/>
      <c r="O117" s="35"/>
      <c r="P117" s="35"/>
    </row>
    <row r="118" spans="1:16" ht="24.75" customHeight="1">
      <c r="A118" s="39" t="s">
        <v>1486</v>
      </c>
      <c r="B118" s="39">
        <v>2013301</v>
      </c>
      <c r="C118" s="38" t="s">
        <v>1526</v>
      </c>
      <c r="D118" s="94"/>
      <c r="E118" s="94">
        <v>332900</v>
      </c>
      <c r="F118" s="94"/>
      <c r="G118" s="94"/>
      <c r="H118" s="94">
        <v>26600</v>
      </c>
      <c r="I118" s="94"/>
      <c r="J118" s="94"/>
      <c r="K118" s="94"/>
      <c r="L118" s="94">
        <v>800000</v>
      </c>
      <c r="M118" s="36">
        <f>N118+O118+P118+'部门经济（附13-4）'!D118+'部门经济（附13-4）'!E118+'部门经济（附13-4）'!F118+'部门经济（附13-4）'!G118+'部门经济（附13-4）'!H118+'部门经济（附13-4）'!I118+'部门经济（附13-4）'!J118</f>
        <v>134820</v>
      </c>
      <c r="N118" s="94">
        <v>122268</v>
      </c>
      <c r="O118" s="94"/>
      <c r="P118" s="94">
        <v>12552</v>
      </c>
    </row>
    <row r="119" spans="1:16" ht="24.75" customHeight="1">
      <c r="A119" s="38" t="s">
        <v>1487</v>
      </c>
      <c r="B119" s="38">
        <v>2050304</v>
      </c>
      <c r="C119" s="38" t="s">
        <v>1526</v>
      </c>
      <c r="D119" s="36"/>
      <c r="E119" s="36">
        <v>200000</v>
      </c>
      <c r="F119" s="36"/>
      <c r="G119" s="36"/>
      <c r="H119" s="36">
        <v>160000</v>
      </c>
      <c r="I119" s="36"/>
      <c r="J119" s="36"/>
      <c r="K119" s="36"/>
      <c r="L119" s="36"/>
      <c r="M119" s="36">
        <f>N119+O119+P119+'部门经济（附13-4）'!D119+'部门经济（附13-4）'!E119+'部门经济（附13-4）'!F119+'部门经济（附13-4）'!G119+'部门经济（附13-4）'!H119+'部门经济（附13-4）'!I119+'部门经济（附13-4）'!J119</f>
        <v>298000</v>
      </c>
      <c r="N119" s="36"/>
      <c r="O119" s="35"/>
      <c r="P119" s="35"/>
    </row>
    <row r="120" spans="1:16" ht="24.75" customHeight="1">
      <c r="A120" s="38" t="s">
        <v>1488</v>
      </c>
      <c r="B120" s="38">
        <v>2070102</v>
      </c>
      <c r="C120" s="38" t="s">
        <v>1526</v>
      </c>
      <c r="D120" s="36">
        <v>150000</v>
      </c>
      <c r="E120" s="36">
        <v>40000</v>
      </c>
      <c r="F120" s="36">
        <v>50000</v>
      </c>
      <c r="G120" s="36"/>
      <c r="H120" s="36">
        <v>35000</v>
      </c>
      <c r="I120" s="36">
        <v>20000</v>
      </c>
      <c r="J120" s="36">
        <v>10000</v>
      </c>
      <c r="K120" s="36"/>
      <c r="L120" s="36">
        <v>30000</v>
      </c>
      <c r="M120" s="36">
        <f>N120+O120+P120+'部门经济（附13-4）'!D120+'部门经济（附13-4）'!E120+'部门经济（附13-4）'!F120+'部门经济（附13-4）'!G120+'部门经济（附13-4）'!H120+'部门经济（附13-4）'!I120+'部门经济（附13-4）'!J120</f>
        <v>68200</v>
      </c>
      <c r="N120" s="36"/>
      <c r="O120" s="36">
        <v>59200</v>
      </c>
      <c r="P120" s="35"/>
    </row>
    <row r="121" spans="1:16" ht="24.75" customHeight="1">
      <c r="A121" s="38" t="s">
        <v>1489</v>
      </c>
      <c r="B121" s="38">
        <v>2070104</v>
      </c>
      <c r="C121" s="38" t="s">
        <v>1526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6">
        <f>N121+O121+P121+'部门经济（附13-4）'!D121+'部门经济（附13-4）'!E121+'部门经济（附13-4）'!F121+'部门经济（附13-4）'!G121+'部门经济（附13-4）'!H121+'部门经济（附13-4）'!I121+'部门经济（附13-4）'!J121</f>
        <v>0</v>
      </c>
      <c r="N121" s="35"/>
      <c r="O121" s="35"/>
      <c r="P121" s="35"/>
    </row>
    <row r="122" spans="1:16" ht="24.75" customHeight="1">
      <c r="A122" s="38" t="s">
        <v>1490</v>
      </c>
      <c r="B122" s="38">
        <v>2070801</v>
      </c>
      <c r="C122" s="38" t="s">
        <v>1526</v>
      </c>
      <c r="D122" s="36"/>
      <c r="E122" s="36"/>
      <c r="F122" s="36">
        <v>366000</v>
      </c>
      <c r="G122" s="36"/>
      <c r="H122" s="36">
        <v>32200</v>
      </c>
      <c r="I122" s="36">
        <v>35000</v>
      </c>
      <c r="J122" s="36">
        <v>15000</v>
      </c>
      <c r="K122" s="36"/>
      <c r="L122" s="36"/>
      <c r="M122" s="36">
        <f>N122+O122+P122+'部门经济（附13-4）'!D122+'部门经济（附13-4）'!E122+'部门经济（附13-4）'!F122+'部门经济（附13-4）'!G122+'部门经济（附13-4）'!H122+'部门经济（附13-4）'!I122+'部门经济（附13-4）'!J122</f>
        <v>29136</v>
      </c>
      <c r="N122" s="35"/>
      <c r="O122" s="35"/>
      <c r="P122" s="35"/>
    </row>
    <row r="123" spans="1:16" ht="24.75" customHeight="1">
      <c r="A123" s="40" t="s">
        <v>1491</v>
      </c>
      <c r="B123" s="38">
        <v>2070114</v>
      </c>
      <c r="C123" s="38" t="s">
        <v>1526</v>
      </c>
      <c r="D123" s="36"/>
      <c r="E123" s="36"/>
      <c r="F123" s="36"/>
      <c r="G123" s="36"/>
      <c r="H123" s="36">
        <v>6100</v>
      </c>
      <c r="I123" s="36">
        <v>10000</v>
      </c>
      <c r="J123" s="36">
        <v>14100</v>
      </c>
      <c r="K123" s="35"/>
      <c r="L123" s="35"/>
      <c r="M123" s="36">
        <f>N123+O123+P123+'部门经济（附13-4）'!D123+'部门经济（附13-4）'!E123+'部门经济（附13-4）'!F123+'部门经济（附13-4）'!G123+'部门经济（附13-4）'!H123+'部门经济（附13-4）'!I123+'部门经济（附13-4）'!J123</f>
        <v>0</v>
      </c>
      <c r="N123" s="35"/>
      <c r="O123" s="35"/>
      <c r="P123" s="35"/>
    </row>
    <row r="124" spans="1:16" ht="24.75" customHeight="1">
      <c r="A124" s="38" t="s">
        <v>1492</v>
      </c>
      <c r="B124" s="38">
        <v>2050299</v>
      </c>
      <c r="C124" s="38" t="s">
        <v>1526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6">
        <f>N124+O124+P124+'部门经济（附13-4）'!D124+'部门经济（附13-4）'!E124+'部门经济（附13-4）'!F124+'部门经济（附13-4）'!G124+'部门经济（附13-4）'!H124+'部门经济（附13-4）'!I124+'部门经济（附13-4）'!J124</f>
        <v>17000</v>
      </c>
      <c r="N124" s="35"/>
      <c r="O124" s="35"/>
      <c r="P124" s="35"/>
    </row>
    <row r="125" spans="1:16" ht="24.75" customHeight="1">
      <c r="A125" s="38" t="s">
        <v>1493</v>
      </c>
      <c r="B125" s="41">
        <v>2050204</v>
      </c>
      <c r="C125" s="38" t="s">
        <v>1526</v>
      </c>
      <c r="D125" s="35"/>
      <c r="E125" s="35">
        <v>40000</v>
      </c>
      <c r="F125" s="35">
        <v>50000</v>
      </c>
      <c r="G125" s="35"/>
      <c r="H125" s="35">
        <v>284500</v>
      </c>
      <c r="I125" s="35">
        <v>19000</v>
      </c>
      <c r="J125" s="35"/>
      <c r="K125" s="35"/>
      <c r="L125" s="35"/>
      <c r="M125" s="36">
        <f>N125+O125+P125+'部门经济（附13-4）'!D125+'部门经济（附13-4）'!E125+'部门经济（附13-4）'!F125+'部门经济（附13-4）'!G125+'部门经济（附13-4）'!H125+'部门经济（附13-4）'!I125+'部门经济（附13-4）'!J125</f>
        <v>476500</v>
      </c>
      <c r="N125" s="35"/>
      <c r="O125" s="35">
        <v>56500</v>
      </c>
      <c r="P125" s="35"/>
    </row>
    <row r="126" spans="1:16" ht="24.75" customHeight="1">
      <c r="A126" s="38" t="s">
        <v>1494</v>
      </c>
      <c r="B126" s="41">
        <v>2050299</v>
      </c>
      <c r="C126" s="38" t="s">
        <v>1526</v>
      </c>
      <c r="D126" s="35">
        <v>0</v>
      </c>
      <c r="E126" s="35">
        <v>69800</v>
      </c>
      <c r="F126" s="35">
        <v>0</v>
      </c>
      <c r="G126" s="35">
        <v>0</v>
      </c>
      <c r="H126" s="35">
        <v>1805000</v>
      </c>
      <c r="I126" s="35">
        <v>0</v>
      </c>
      <c r="J126" s="35">
        <v>26000</v>
      </c>
      <c r="K126" s="35">
        <v>0</v>
      </c>
      <c r="L126" s="35">
        <v>63830</v>
      </c>
      <c r="M126" s="36">
        <f>N126+O126+P126+'部门经济（附13-4）'!D126+'部门经济（附13-4）'!E126+'部门经济（附13-4）'!F126+'部门经济（附13-4）'!G126+'部门经济（附13-4）'!H126+'部门经济（附13-4）'!I126+'部门经济（附13-4）'!J126</f>
        <v>3482732</v>
      </c>
      <c r="N126" s="35">
        <v>0</v>
      </c>
      <c r="O126" s="35">
        <v>2277780</v>
      </c>
      <c r="P126" s="35">
        <v>0</v>
      </c>
    </row>
    <row r="127" spans="1:16" ht="24.75" customHeight="1">
      <c r="A127" s="35" t="s">
        <v>1495</v>
      </c>
      <c r="B127" s="35">
        <v>2010301</v>
      </c>
      <c r="C127" s="35" t="s">
        <v>1385</v>
      </c>
      <c r="D127" s="80">
        <v>256500</v>
      </c>
      <c r="E127" s="80">
        <v>0</v>
      </c>
      <c r="F127" s="80">
        <v>0</v>
      </c>
      <c r="G127" s="80">
        <v>70000</v>
      </c>
      <c r="H127" s="80">
        <v>80000</v>
      </c>
      <c r="I127" s="80"/>
      <c r="J127" s="36"/>
      <c r="K127" s="36"/>
      <c r="L127" s="36"/>
      <c r="M127" s="36">
        <f>N127+O127+P127+'部门经济（附13-4）'!D127+'部门经济（附13-4）'!E127+'部门经济（附13-4）'!F127+'部门经济（附13-4）'!G127+'部门经济（附13-4）'!H127+'部门经济（附13-4）'!I127+'部门经济（附13-4）'!J127</f>
        <v>1625100</v>
      </c>
      <c r="N127" s="36"/>
      <c r="O127" s="36"/>
      <c r="P127" s="36"/>
    </row>
    <row r="128" spans="1:16" ht="24.75" customHeight="1">
      <c r="A128" s="35" t="s">
        <v>1496</v>
      </c>
      <c r="B128" s="35">
        <v>2010301</v>
      </c>
      <c r="C128" s="35" t="s">
        <v>1385</v>
      </c>
      <c r="D128" s="35"/>
      <c r="E128" s="35">
        <v>64800</v>
      </c>
      <c r="F128" s="35">
        <v>0</v>
      </c>
      <c r="G128" s="35">
        <v>0</v>
      </c>
      <c r="H128" s="35">
        <v>47600</v>
      </c>
      <c r="I128" s="35">
        <v>60000</v>
      </c>
      <c r="J128" s="35">
        <v>40000</v>
      </c>
      <c r="K128" s="35"/>
      <c r="L128" s="35"/>
      <c r="M128" s="36">
        <f>N128+O128+P128+'部门经济（附13-4）'!D128+'部门经济（附13-4）'!E128+'部门经济（附13-4）'!F128+'部门经济（附13-4）'!G128+'部门经济（附13-4）'!H128+'部门经济（附13-4）'!I128+'部门经济（附13-4）'!J128</f>
        <v>370476</v>
      </c>
      <c r="N128" s="35"/>
      <c r="O128" s="35"/>
      <c r="P128" s="35">
        <v>10656</v>
      </c>
    </row>
    <row r="129" spans="1:16" ht="24.75" customHeight="1">
      <c r="A129" s="35" t="s">
        <v>1497</v>
      </c>
      <c r="B129" s="35">
        <v>2010301</v>
      </c>
      <c r="C129" s="35" t="s">
        <v>1385</v>
      </c>
      <c r="D129" s="35"/>
      <c r="E129" s="35">
        <v>60600</v>
      </c>
      <c r="F129" s="35"/>
      <c r="G129" s="35"/>
      <c r="H129" s="35">
        <v>30700</v>
      </c>
      <c r="I129" s="35">
        <v>95000</v>
      </c>
      <c r="J129" s="35"/>
      <c r="K129" s="35"/>
      <c r="L129" s="35"/>
      <c r="M129" s="36">
        <f>N129+O129+P129+'部门经济（附13-4）'!D129+'部门经济（附13-4）'!E129+'部门经济（附13-4）'!F129+'部门经济（附13-4）'!G129+'部门经济（附13-4）'!H129+'部门经济（附13-4）'!I129+'部门经济（附13-4）'!J129</f>
        <v>1097308</v>
      </c>
      <c r="N129" s="35"/>
      <c r="O129" s="35"/>
      <c r="P129" s="35"/>
    </row>
    <row r="130" spans="1:16" ht="24.75" customHeight="1">
      <c r="A130" s="35" t="s">
        <v>1498</v>
      </c>
      <c r="B130" s="35">
        <v>2010301</v>
      </c>
      <c r="C130" s="35" t="s">
        <v>1385</v>
      </c>
      <c r="D130" s="35"/>
      <c r="E130" s="35">
        <v>61000</v>
      </c>
      <c r="F130" s="35">
        <v>0</v>
      </c>
      <c r="G130" s="35">
        <v>0</v>
      </c>
      <c r="H130" s="35">
        <v>41900</v>
      </c>
      <c r="I130" s="35">
        <v>40000</v>
      </c>
      <c r="J130" s="35">
        <v>100000</v>
      </c>
      <c r="K130" s="35"/>
      <c r="L130" s="35"/>
      <c r="M130" s="36">
        <f>N130+O130+P130+'部门经济（附13-4）'!D130+'部门经济（附13-4）'!E130+'部门经济（附13-4）'!F130+'部门经济（附13-4）'!G130+'部门经济（附13-4）'!H130+'部门经济（附13-4）'!I130+'部门经济（附13-4）'!J130</f>
        <v>75120</v>
      </c>
      <c r="N130" s="35"/>
      <c r="O130" s="35"/>
      <c r="P130" s="35"/>
    </row>
    <row r="131" spans="1:16" ht="24.75" customHeight="1">
      <c r="A131" s="35" t="s">
        <v>1499</v>
      </c>
      <c r="B131" s="35">
        <v>2010301</v>
      </c>
      <c r="C131" s="35" t="s">
        <v>1385</v>
      </c>
      <c r="D131" s="35"/>
      <c r="E131" s="35">
        <v>50000</v>
      </c>
      <c r="F131" s="35">
        <v>0</v>
      </c>
      <c r="G131" s="35">
        <v>0</v>
      </c>
      <c r="H131" s="35">
        <v>32400</v>
      </c>
      <c r="I131" s="35">
        <v>50000</v>
      </c>
      <c r="J131" s="35">
        <v>70000</v>
      </c>
      <c r="K131" s="35">
        <v>0</v>
      </c>
      <c r="L131" s="35"/>
      <c r="M131" s="36">
        <f>N131+O131+P131+'部门经济（附13-4）'!D131+'部门经济（附13-4）'!E131+'部门经济（附13-4）'!F131+'部门经济（附13-4）'!G131+'部门经济（附13-4）'!H131+'部门经济（附13-4）'!I131+'部门经济（附13-4）'!J131</f>
        <v>52522</v>
      </c>
      <c r="N131" s="35"/>
      <c r="O131" s="35"/>
      <c r="P131" s="35"/>
    </row>
    <row r="132" spans="1:16" ht="24.75" customHeight="1">
      <c r="A132" s="35" t="s">
        <v>1500</v>
      </c>
      <c r="B132" s="35">
        <v>2010301</v>
      </c>
      <c r="C132" s="35" t="s">
        <v>1385</v>
      </c>
      <c r="D132" s="35"/>
      <c r="E132" s="35">
        <v>27000</v>
      </c>
      <c r="F132" s="35">
        <v>0</v>
      </c>
      <c r="G132" s="35">
        <v>0</v>
      </c>
      <c r="H132" s="35">
        <v>32400</v>
      </c>
      <c r="I132" s="35">
        <v>98000</v>
      </c>
      <c r="J132" s="35">
        <v>51800</v>
      </c>
      <c r="K132" s="35"/>
      <c r="L132" s="35"/>
      <c r="M132" s="36">
        <f>N132+O132+P132+'部门经济（附13-4）'!D132+'部门经济（附13-4）'!E132+'部门经济（附13-4）'!F132+'部门经济（附13-4）'!G132+'部门经济（附13-4）'!H132+'部门经济（附13-4）'!I132+'部门经济（附13-4）'!J132</f>
        <v>314400</v>
      </c>
      <c r="N132" s="35"/>
      <c r="O132" s="35"/>
      <c r="P132" s="35"/>
    </row>
    <row r="133" spans="1:16" ht="24.75" customHeight="1">
      <c r="A133" s="35" t="s">
        <v>1501</v>
      </c>
      <c r="B133" s="35">
        <v>2010301</v>
      </c>
      <c r="C133" s="35" t="s">
        <v>1385</v>
      </c>
      <c r="D133" s="35"/>
      <c r="E133" s="35">
        <v>70000</v>
      </c>
      <c r="F133" s="35"/>
      <c r="G133" s="35"/>
      <c r="H133" s="35">
        <v>38200</v>
      </c>
      <c r="I133" s="35">
        <v>40000</v>
      </c>
      <c r="J133" s="35">
        <v>65000</v>
      </c>
      <c r="K133" s="35"/>
      <c r="L133" s="35"/>
      <c r="M133" s="36">
        <f>N133+O133+P133+'部门经济（附13-4）'!D133+'部门经济（附13-4）'!E133+'部门经济（附13-4）'!F133+'部门经济（附13-4）'!G133+'部门经济（附13-4）'!H133+'部门经济（附13-4）'!I133+'部门经济（附13-4）'!J133</f>
        <v>208632</v>
      </c>
      <c r="N133" s="35"/>
      <c r="O133" s="35"/>
      <c r="P133" s="35"/>
    </row>
    <row r="134" spans="1:16" ht="24.75" customHeight="1">
      <c r="A134" s="35" t="s">
        <v>1502</v>
      </c>
      <c r="B134" s="35">
        <v>2010301</v>
      </c>
      <c r="C134" s="35" t="s">
        <v>1385</v>
      </c>
      <c r="D134" s="35"/>
      <c r="E134" s="35">
        <v>88500</v>
      </c>
      <c r="F134" s="35"/>
      <c r="G134" s="35"/>
      <c r="H134" s="35"/>
      <c r="I134" s="35">
        <v>30000</v>
      </c>
      <c r="J134" s="35">
        <v>50000</v>
      </c>
      <c r="K134" s="35"/>
      <c r="L134" s="35"/>
      <c r="M134" s="36">
        <f>N134+O134+P134+'部门经济（附13-4）'!D134+'部门经济（附13-4）'!E134+'部门经济（附13-4）'!F134+'部门经济（附13-4）'!G134+'部门经济（附13-4）'!H134+'部门经济（附13-4）'!I134+'部门经济（附13-4）'!J134</f>
        <v>128600</v>
      </c>
      <c r="N134" s="35"/>
      <c r="O134" s="35"/>
      <c r="P134" s="35"/>
    </row>
    <row r="135" spans="1:16" ht="24.75" customHeight="1">
      <c r="A135" s="37" t="s">
        <v>1503</v>
      </c>
      <c r="B135" s="35">
        <v>2010301</v>
      </c>
      <c r="C135" s="35" t="s">
        <v>1385</v>
      </c>
      <c r="D135" s="35"/>
      <c r="E135" s="35">
        <v>50000</v>
      </c>
      <c r="F135" s="35">
        <v>0</v>
      </c>
      <c r="G135" s="35">
        <v>0</v>
      </c>
      <c r="H135" s="35">
        <v>0</v>
      </c>
      <c r="I135" s="35">
        <v>70000</v>
      </c>
      <c r="J135" s="35">
        <v>80000</v>
      </c>
      <c r="K135" s="35"/>
      <c r="L135" s="35"/>
      <c r="M135" s="36">
        <f>N135+O135+P135+'部门经济（附13-4）'!D135+'部门经济（附13-4）'!E135+'部门经济（附13-4）'!F135+'部门经济（附13-4）'!G135+'部门经济（附13-4）'!H135+'部门经济（附13-4）'!I135+'部门经济（附13-4）'!J135</f>
        <v>382948</v>
      </c>
      <c r="N135" s="35"/>
      <c r="O135" s="35"/>
      <c r="P135" s="35"/>
    </row>
    <row r="136" spans="1:16" ht="24.75" customHeight="1">
      <c r="A136" s="37" t="s">
        <v>1504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6">
        <f>N136+O136+P136+'部门经济（附13-4）'!D136+'部门经济（附13-4）'!E136+'部门经济（附13-4）'!F136+'部门经济（附13-4）'!G136+'部门经济（附13-4）'!H136+'部门经济（附13-4）'!I136+'部门经济（附13-4）'!J136</f>
        <v>0</v>
      </c>
      <c r="N136" s="35"/>
      <c r="O136" s="35"/>
      <c r="P136" s="35"/>
    </row>
    <row r="137" spans="1:16" ht="24.75" customHeight="1">
      <c r="A137" s="37" t="s">
        <v>663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6">
        <f>N137+O137+P137+'部门经济（附13-4）'!D137+'部门经济（附13-4）'!E137+'部门经济（附13-4）'!F137+'部门经济（附13-4）'!G137+'部门经济（附13-4）'!H137+'部门经济（附13-4）'!I137+'部门经济（附13-4）'!J137</f>
        <v>0</v>
      </c>
      <c r="N137" s="35"/>
      <c r="O137" s="35"/>
      <c r="P137" s="35"/>
    </row>
    <row r="138" spans="1:16" s="86" customFormat="1" ht="30" customHeight="1">
      <c r="A138" s="6" t="s">
        <v>1505</v>
      </c>
      <c r="B138" s="6"/>
      <c r="C138" s="6"/>
      <c r="D138" s="87">
        <f>SUM(D6:D135)</f>
        <v>594700</v>
      </c>
      <c r="E138" s="87">
        <f aca="true" t="shared" si="0" ref="E138:P138">SUM(E6:E135)</f>
        <v>4748944</v>
      </c>
      <c r="F138" s="87">
        <f t="shared" si="0"/>
        <v>2105100</v>
      </c>
      <c r="G138" s="87">
        <f t="shared" si="0"/>
        <v>70000</v>
      </c>
      <c r="H138" s="87">
        <f t="shared" si="0"/>
        <v>4973400</v>
      </c>
      <c r="I138" s="87">
        <f t="shared" si="0"/>
        <v>3387286</v>
      </c>
      <c r="J138" s="87">
        <f t="shared" si="0"/>
        <v>6236549</v>
      </c>
      <c r="K138" s="87">
        <f t="shared" si="0"/>
        <v>0</v>
      </c>
      <c r="L138" s="87">
        <f t="shared" si="0"/>
        <v>3967439</v>
      </c>
      <c r="M138" s="36">
        <f>N138+O138+P138+'部门经济（附13-4）'!D138+'部门经济（附13-4）'!E138+'部门经济（附13-4）'!F138+'部门经济（附13-4）'!G138+'部门经济（附13-4）'!H138+'部门经济（附13-4）'!I138+'部门经济（附13-4）'!J138</f>
        <v>46641754</v>
      </c>
      <c r="N138" s="87">
        <f t="shared" si="0"/>
        <v>2285992</v>
      </c>
      <c r="O138" s="87">
        <f t="shared" si="0"/>
        <v>7185965</v>
      </c>
      <c r="P138" s="87">
        <f t="shared" si="0"/>
        <v>362667</v>
      </c>
    </row>
    <row r="140" spans="1:12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6" ht="12.75">
      <c r="A141" s="72" t="s">
        <v>1507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46"/>
      <c r="N141" s="46"/>
      <c r="O141" s="46"/>
      <c r="P141" s="46"/>
    </row>
  </sheetData>
  <sheetProtection/>
  <mergeCells count="9">
    <mergeCell ref="A2:P2"/>
    <mergeCell ref="E3:H3"/>
    <mergeCell ref="D4:L4"/>
    <mergeCell ref="M4:P4"/>
    <mergeCell ref="A140:L140"/>
    <mergeCell ref="A141:L141"/>
    <mergeCell ref="A4:A5"/>
    <mergeCell ref="B4:B5"/>
    <mergeCell ref="C4:C5"/>
  </mergeCells>
  <printOptions/>
  <pageMargins left="0.33" right="0.33" top="0.35" bottom="0.36" header="0.26" footer="0.2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pane ySplit="5" topLeftCell="A131" activePane="bottomLeft" state="frozen"/>
      <selection pane="bottomLeft" activeCell="K135" sqref="K135:K137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4" width="9.7109375" style="0" customWidth="1"/>
    <col min="5" max="5" width="8.421875" style="0" customWidth="1"/>
    <col min="6" max="6" width="9.8515625" style="0" customWidth="1"/>
    <col min="7" max="7" width="7.421875" style="0" customWidth="1"/>
    <col min="8" max="9" width="10.7109375" style="0" customWidth="1"/>
    <col min="10" max="10" width="17.140625" style="0" customWidth="1"/>
    <col min="11" max="11" width="7.7109375" style="0" customWidth="1"/>
    <col min="12" max="12" width="8.28125" style="0" customWidth="1"/>
    <col min="13" max="14" width="9.421875" style="0" customWidth="1"/>
    <col min="15" max="15" width="11.28125" style="0" customWidth="1"/>
  </cols>
  <sheetData>
    <row r="1" spans="1:3" ht="30" customHeight="1">
      <c r="A1" s="79" t="s">
        <v>1543</v>
      </c>
      <c r="B1" s="17"/>
      <c r="C1" s="17"/>
    </row>
    <row r="2" spans="1:16" ht="24" customHeight="1">
      <c r="A2" s="18" t="s">
        <v>1544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1"/>
    </row>
    <row r="3" spans="1:15" ht="17.25" customHeight="1">
      <c r="A3" s="17"/>
      <c r="B3" s="17"/>
      <c r="C3" s="17"/>
      <c r="E3" s="68"/>
      <c r="F3" s="68"/>
      <c r="G3" s="68"/>
      <c r="H3" s="68"/>
      <c r="I3" s="17"/>
      <c r="O3" s="17" t="s">
        <v>1366</v>
      </c>
    </row>
    <row r="4" spans="1:15" ht="23.25" customHeight="1">
      <c r="A4" s="20" t="s">
        <v>1367</v>
      </c>
      <c r="B4" s="20" t="s">
        <v>1368</v>
      </c>
      <c r="C4" s="20" t="s">
        <v>1369</v>
      </c>
      <c r="D4" s="21" t="s">
        <v>1530</v>
      </c>
      <c r="E4" s="22"/>
      <c r="F4" s="22"/>
      <c r="G4" s="22"/>
      <c r="H4" s="22"/>
      <c r="I4" s="22"/>
      <c r="J4" s="23"/>
      <c r="K4" s="21" t="s">
        <v>1545</v>
      </c>
      <c r="L4" s="22"/>
      <c r="M4" s="22"/>
      <c r="N4" s="22"/>
      <c r="O4" s="23"/>
    </row>
    <row r="5" spans="1:15" ht="42" customHeight="1">
      <c r="A5" s="26"/>
      <c r="B5" s="26"/>
      <c r="C5" s="26"/>
      <c r="D5" s="24" t="s">
        <v>1546</v>
      </c>
      <c r="E5" s="24" t="s">
        <v>1547</v>
      </c>
      <c r="F5" s="24" t="s">
        <v>1548</v>
      </c>
      <c r="G5" s="24" t="s">
        <v>1549</v>
      </c>
      <c r="H5" s="24" t="s">
        <v>1550</v>
      </c>
      <c r="I5" s="24" t="s">
        <v>1551</v>
      </c>
      <c r="J5" s="24" t="s">
        <v>1552</v>
      </c>
      <c r="K5" s="24" t="s">
        <v>1351</v>
      </c>
      <c r="L5" s="24" t="s">
        <v>1553</v>
      </c>
      <c r="M5" s="24" t="s">
        <v>1554</v>
      </c>
      <c r="N5" s="24" t="s">
        <v>1555</v>
      </c>
      <c r="O5" s="24" t="s">
        <v>1556</v>
      </c>
    </row>
    <row r="6" spans="1:15" ht="24.75" customHeight="1">
      <c r="A6" s="53" t="s">
        <v>1384</v>
      </c>
      <c r="B6" s="53">
        <v>2010101</v>
      </c>
      <c r="C6" s="53" t="s">
        <v>1385</v>
      </c>
      <c r="D6" s="36">
        <v>44864</v>
      </c>
      <c r="E6" s="36"/>
      <c r="F6" s="36"/>
      <c r="G6" s="36"/>
      <c r="H6" s="36">
        <v>30000</v>
      </c>
      <c r="I6" s="36"/>
      <c r="J6" s="36"/>
      <c r="K6" s="36">
        <f>L6+M6+N6+O6+'部门经济（附13-5）'!D6+'部门经济（附13-5）'!E6+'部门经济（附13-5）'!F6+'部门经济（附13-5）'!G6+'部门经济（附13-5）'!H6+'部门经济（附13-5）'!I6+'部门经济（附13-5）'!J6+'部门经济（附13-5）'!K6</f>
        <v>0</v>
      </c>
      <c r="L6" s="36"/>
      <c r="M6" s="36"/>
      <c r="N6" s="36"/>
      <c r="O6" s="36"/>
    </row>
    <row r="7" spans="1:15" ht="24.75" customHeight="1">
      <c r="A7" s="53" t="s">
        <v>1386</v>
      </c>
      <c r="B7" s="36">
        <v>2010201</v>
      </c>
      <c r="C7" s="53" t="s">
        <v>1385</v>
      </c>
      <c r="D7" s="36">
        <v>7104</v>
      </c>
      <c r="E7" s="36"/>
      <c r="F7" s="36"/>
      <c r="G7" s="36"/>
      <c r="H7" s="36"/>
      <c r="I7" s="36"/>
      <c r="J7" s="36"/>
      <c r="K7" s="36">
        <f>L7+M7+N7+O7+'部门经济（附13-5）'!D7+'部门经济（附13-5）'!E7+'部门经济（附13-5）'!F7+'部门经济（附13-5）'!G7+'部门经济（附13-5）'!H7+'部门经济（附13-5）'!I7+'部门经济（附13-5）'!J7+'部门经济（附13-5）'!K7</f>
        <v>0</v>
      </c>
      <c r="L7" s="53"/>
      <c r="M7" s="53"/>
      <c r="N7" s="53"/>
      <c r="O7" s="88"/>
    </row>
    <row r="8" spans="1:15" ht="24.75" customHeight="1">
      <c r="A8" s="53" t="s">
        <v>1387</v>
      </c>
      <c r="B8" s="53">
        <v>2013101</v>
      </c>
      <c r="C8" s="53" t="s">
        <v>1385</v>
      </c>
      <c r="D8" s="36"/>
      <c r="E8" s="36"/>
      <c r="F8" s="36"/>
      <c r="G8" s="36"/>
      <c r="H8" s="36"/>
      <c r="I8" s="36"/>
      <c r="J8" s="36">
        <v>20000</v>
      </c>
      <c r="K8" s="36">
        <f>L8+M8+N8+O8+'部门经济（附13-5）'!D8+'部门经济（附13-5）'!E8+'部门经济（附13-5）'!F8+'部门经济（附13-5）'!G8+'部门经济（附13-5）'!H8+'部门经济（附13-5）'!I8+'部门经济（附13-5）'!J8+'部门经济（附13-5）'!K8</f>
        <v>0</v>
      </c>
      <c r="L8" s="36"/>
      <c r="M8" s="36"/>
      <c r="N8" s="36"/>
      <c r="O8" s="36"/>
    </row>
    <row r="9" spans="1:15" ht="24.75" customHeight="1">
      <c r="A9" s="53" t="s">
        <v>1388</v>
      </c>
      <c r="B9" s="36">
        <v>2010301</v>
      </c>
      <c r="C9" s="53" t="s">
        <v>1385</v>
      </c>
      <c r="D9" s="36">
        <v>30656</v>
      </c>
      <c r="E9" s="36"/>
      <c r="F9" s="36"/>
      <c r="G9" s="36"/>
      <c r="H9" s="36"/>
      <c r="I9" s="36"/>
      <c r="J9" s="36"/>
      <c r="K9" s="36">
        <f>L9+M9+N9+O9+'部门经济（附13-5）'!D9+'部门经济（附13-5）'!E9+'部门经济（附13-5）'!F9+'部门经济（附13-5）'!G9+'部门经济（附13-5）'!H9+'部门经济（附13-5）'!I9+'部门经济（附13-5）'!J9+'部门经济（附13-5）'!K9</f>
        <v>0</v>
      </c>
      <c r="L9" s="36"/>
      <c r="M9" s="36"/>
      <c r="N9" s="36"/>
      <c r="O9" s="36"/>
    </row>
    <row r="10" spans="1:15" ht="24.75" customHeight="1">
      <c r="A10" s="53" t="s">
        <v>1389</v>
      </c>
      <c r="B10" s="53">
        <v>2010501</v>
      </c>
      <c r="C10" s="53" t="s">
        <v>1385</v>
      </c>
      <c r="D10" s="36">
        <v>7104</v>
      </c>
      <c r="E10" s="36">
        <v>25000</v>
      </c>
      <c r="F10" s="36"/>
      <c r="G10" s="36"/>
      <c r="H10" s="36"/>
      <c r="I10" s="36"/>
      <c r="J10" s="36"/>
      <c r="K10" s="36">
        <f>L10+M10+N10+O10+'部门经济（附13-5）'!D10+'部门经济（附13-5）'!E10+'部门经济（附13-5）'!F10+'部门经济（附13-5）'!G10+'部门经济（附13-5）'!H10+'部门经济（附13-5）'!I10+'部门经济（附13-5）'!J10+'部门经济（附13-5）'!K10</f>
        <v>0</v>
      </c>
      <c r="L10" s="36"/>
      <c r="M10" s="36"/>
      <c r="N10" s="36"/>
      <c r="O10" s="36"/>
    </row>
    <row r="11" spans="1:15" ht="24.75" customHeight="1">
      <c r="A11" s="53" t="s">
        <v>1390</v>
      </c>
      <c r="B11" s="36">
        <v>2010601</v>
      </c>
      <c r="C11" s="53" t="s">
        <v>1385</v>
      </c>
      <c r="D11" s="36">
        <v>12000</v>
      </c>
      <c r="E11" s="36"/>
      <c r="F11" s="36"/>
      <c r="G11" s="36"/>
      <c r="H11" s="36"/>
      <c r="I11" s="36"/>
      <c r="J11" s="36"/>
      <c r="K11" s="36">
        <f>L11+M11+N11+O11+'部门经济（附13-5）'!D11+'部门经济（附13-5）'!E11+'部门经济（附13-5）'!F11+'部门经济（附13-5）'!G11+'部门经济（附13-5）'!H11+'部门经济（附13-5）'!I11+'部门经济（附13-5）'!J11+'部门经济（附13-5）'!K11</f>
        <v>0</v>
      </c>
      <c r="L11" s="36"/>
      <c r="M11" s="36"/>
      <c r="N11" s="36"/>
      <c r="O11" s="36"/>
    </row>
    <row r="12" spans="1:15" ht="24.75" customHeight="1">
      <c r="A12" s="53" t="s">
        <v>1391</v>
      </c>
      <c r="B12" s="36">
        <v>2010308</v>
      </c>
      <c r="C12" s="53" t="s">
        <v>1385</v>
      </c>
      <c r="D12" s="36">
        <v>3552</v>
      </c>
      <c r="E12" s="36"/>
      <c r="F12" s="36"/>
      <c r="G12" s="36"/>
      <c r="H12" s="36"/>
      <c r="I12" s="36"/>
      <c r="J12" s="36"/>
      <c r="K12" s="36">
        <f>L12+M12+N12+O12+'部门经济（附13-5）'!D12+'部门经济（附13-5）'!E12+'部门经济（附13-5）'!F12+'部门经济（附13-5）'!G12+'部门经济（附13-5）'!H12+'部门经济（附13-5）'!I12+'部门经济（附13-5）'!J12+'部门经济（附13-5）'!K12</f>
        <v>0</v>
      </c>
      <c r="L12" s="36"/>
      <c r="M12" s="36"/>
      <c r="N12" s="36"/>
      <c r="O12" s="36"/>
    </row>
    <row r="13" spans="1:15" ht="24.75" customHeight="1">
      <c r="A13" s="53" t="s">
        <v>1392</v>
      </c>
      <c r="B13" s="36">
        <v>2010407</v>
      </c>
      <c r="C13" s="53" t="s">
        <v>1385</v>
      </c>
      <c r="D13" s="36">
        <v>3552</v>
      </c>
      <c r="E13" s="36"/>
      <c r="F13" s="36"/>
      <c r="G13" s="36"/>
      <c r="H13" s="36"/>
      <c r="I13" s="36"/>
      <c r="J13" s="36"/>
      <c r="K13" s="36">
        <f>L13+M13+N13+O13+'部门经济（附13-5）'!D13+'部门经济（附13-5）'!E13+'部门经济（附13-5）'!F13+'部门经济（附13-5）'!G13+'部门经济（附13-5）'!H13+'部门经济（附13-5）'!I13+'部门经济（附13-5）'!J13+'部门经济（附13-5）'!K13</f>
        <v>0</v>
      </c>
      <c r="L13" s="36"/>
      <c r="M13" s="36"/>
      <c r="N13" s="36"/>
      <c r="O13" s="36"/>
    </row>
    <row r="14" spans="1:15" ht="24.75" customHeight="1">
      <c r="A14" s="53" t="s">
        <v>1393</v>
      </c>
      <c r="B14" s="80">
        <v>2012901</v>
      </c>
      <c r="C14" s="53" t="s">
        <v>1385</v>
      </c>
      <c r="D14" s="36"/>
      <c r="E14" s="36"/>
      <c r="F14" s="36"/>
      <c r="G14" s="36"/>
      <c r="H14" s="36"/>
      <c r="I14" s="36"/>
      <c r="J14" s="36"/>
      <c r="K14" s="36">
        <f>L14+M14+N14+O14+'部门经济（附13-5）'!D14+'部门经济（附13-5）'!E14+'部门经济（附13-5）'!F14+'部门经济（附13-5）'!G14+'部门经济（附13-5）'!H14+'部门经济（附13-5）'!I14+'部门经济（附13-5）'!J14+'部门经济（附13-5）'!K14</f>
        <v>0</v>
      </c>
      <c r="L14" s="36"/>
      <c r="M14" s="36"/>
      <c r="N14" s="36"/>
      <c r="O14" s="36"/>
    </row>
    <row r="15" spans="1:15" ht="24.75" customHeight="1">
      <c r="A15" s="53" t="s">
        <v>1394</v>
      </c>
      <c r="B15" s="36">
        <v>2012901</v>
      </c>
      <c r="C15" s="53" t="s">
        <v>1385</v>
      </c>
      <c r="D15" s="36"/>
      <c r="E15" s="36"/>
      <c r="F15" s="36"/>
      <c r="G15" s="36"/>
      <c r="H15" s="36"/>
      <c r="I15" s="36"/>
      <c r="J15" s="36"/>
      <c r="K15" s="36">
        <f>L15+M15+N15+O15+'部门经济（附13-5）'!D15+'部门经济（附13-5）'!E15+'部门经济（附13-5）'!F15+'部门经济（附13-5）'!G15+'部门经济（附13-5）'!H15+'部门经济（附13-5）'!I15+'部门经济（附13-5）'!J15+'部门经济（附13-5）'!K15</f>
        <v>0</v>
      </c>
      <c r="L15" s="36"/>
      <c r="M15" s="36"/>
      <c r="N15" s="36"/>
      <c r="O15" s="36"/>
    </row>
    <row r="16" spans="1:15" ht="24.75" customHeight="1">
      <c r="A16" s="57" t="s">
        <v>1395</v>
      </c>
      <c r="B16" s="53">
        <v>2010301</v>
      </c>
      <c r="C16" s="53" t="s">
        <v>1385</v>
      </c>
      <c r="D16" s="36"/>
      <c r="E16" s="36"/>
      <c r="F16" s="36"/>
      <c r="G16" s="36"/>
      <c r="H16" s="36"/>
      <c r="I16" s="36"/>
      <c r="J16" s="36"/>
      <c r="K16" s="36">
        <f>L16+M16+N16+O16+'部门经济（附13-5）'!D16+'部门经济（附13-5）'!E16+'部门经济（附13-5）'!F16+'部门经济（附13-5）'!G16+'部门经济（附13-5）'!H16+'部门经济（附13-5）'!I16+'部门经济（附13-5）'!J16+'部门经济（附13-5）'!K16</f>
        <v>0</v>
      </c>
      <c r="L16" s="36"/>
      <c r="M16" s="36"/>
      <c r="N16" s="36"/>
      <c r="O16" s="36"/>
    </row>
    <row r="17" spans="1:15" ht="24.75" customHeight="1">
      <c r="A17" s="57" t="s">
        <v>1396</v>
      </c>
      <c r="B17" s="36">
        <v>2013601</v>
      </c>
      <c r="C17" s="53" t="s">
        <v>1385</v>
      </c>
      <c r="D17" s="53"/>
      <c r="E17" s="53"/>
      <c r="F17" s="53"/>
      <c r="G17" s="53"/>
      <c r="H17" s="53"/>
      <c r="I17" s="53"/>
      <c r="J17" s="53"/>
      <c r="K17" s="36">
        <f>L17+M17+N17+O17+'部门经济（附13-5）'!D17+'部门经济（附13-5）'!E17+'部门经济（附13-5）'!F17+'部门经济（附13-5）'!G17+'部门经济（附13-5）'!H17+'部门经济（附13-5）'!I17+'部门经济（附13-5）'!J17+'部门经济（附13-5）'!K17</f>
        <v>0</v>
      </c>
      <c r="L17" s="53"/>
      <c r="M17" s="53"/>
      <c r="N17" s="53"/>
      <c r="O17" s="88"/>
    </row>
    <row r="18" spans="1:15" ht="24.75" customHeight="1">
      <c r="A18" s="57" t="s">
        <v>1397</v>
      </c>
      <c r="B18" s="36">
        <v>2010301</v>
      </c>
      <c r="C18" s="53" t="s">
        <v>1385</v>
      </c>
      <c r="D18" s="36"/>
      <c r="E18" s="36"/>
      <c r="F18" s="36"/>
      <c r="G18" s="53"/>
      <c r="H18" s="53"/>
      <c r="I18" s="53"/>
      <c r="J18" s="53"/>
      <c r="K18" s="36">
        <f>L18+M18+N18+O18+'部门经济（附13-5）'!D18+'部门经济（附13-5）'!E18+'部门经济（附13-5）'!F18+'部门经济（附13-5）'!G18+'部门经济（附13-5）'!H18+'部门经济（附13-5）'!I18+'部门经济（附13-5）'!J18+'部门经济（附13-5）'!K18</f>
        <v>0</v>
      </c>
      <c r="L18" s="53"/>
      <c r="M18" s="53"/>
      <c r="N18" s="53"/>
      <c r="O18" s="88"/>
    </row>
    <row r="19" spans="1:15" ht="24.75" customHeight="1">
      <c r="A19" s="55" t="s">
        <v>1398</v>
      </c>
      <c r="B19" s="53">
        <v>2010301</v>
      </c>
      <c r="C19" s="53" t="s">
        <v>1385</v>
      </c>
      <c r="D19" s="53"/>
      <c r="E19" s="53"/>
      <c r="F19" s="53"/>
      <c r="G19" s="53"/>
      <c r="H19" s="53"/>
      <c r="I19" s="53"/>
      <c r="J19" s="53"/>
      <c r="K19" s="36">
        <f>L19+M19+N19+O19+'部门经济（附13-5）'!D19+'部门经济（附13-5）'!E19+'部门经济（附13-5）'!F19+'部门经济（附13-5）'!G19+'部门经济（附13-5）'!H19+'部门经济（附13-5）'!I19+'部门经济（附13-5）'!J19+'部门经济（附13-5）'!K19</f>
        <v>0</v>
      </c>
      <c r="L19" s="53"/>
      <c r="M19" s="53"/>
      <c r="N19" s="53"/>
      <c r="O19" s="88"/>
    </row>
    <row r="20" spans="1:15" ht="24.75" customHeight="1">
      <c r="A20" s="53" t="s">
        <v>1399</v>
      </c>
      <c r="B20" s="36">
        <v>2010301</v>
      </c>
      <c r="C20" s="53" t="s">
        <v>1385</v>
      </c>
      <c r="D20" s="36"/>
      <c r="E20" s="36"/>
      <c r="F20" s="36"/>
      <c r="G20" s="36"/>
      <c r="H20" s="36"/>
      <c r="I20" s="36"/>
      <c r="J20" s="36"/>
      <c r="K20" s="36">
        <f>L20+M20+N20+O20+'部门经济（附13-5）'!D20+'部门经济（附13-5）'!E20+'部门经济（附13-5）'!F20+'部门经济（附13-5）'!G20+'部门经济（附13-5）'!H20+'部门经济（附13-5）'!I20+'部门经济（附13-5）'!J20+'部门经济（附13-5）'!K20</f>
        <v>0</v>
      </c>
      <c r="L20" s="36"/>
      <c r="M20" s="36"/>
      <c r="N20" s="36"/>
      <c r="O20" s="36"/>
    </row>
    <row r="21" spans="1:15" ht="24.75" customHeight="1">
      <c r="A21" s="53" t="s">
        <v>1400</v>
      </c>
      <c r="B21" s="53">
        <v>2012801</v>
      </c>
      <c r="C21" s="53" t="s">
        <v>1385</v>
      </c>
      <c r="D21" s="36"/>
      <c r="E21" s="53"/>
      <c r="F21" s="53"/>
      <c r="G21" s="53"/>
      <c r="H21" s="53"/>
      <c r="I21" s="53"/>
      <c r="J21" s="53"/>
      <c r="K21" s="36">
        <f>L21+M21+N21+O21+'部门经济（附13-5）'!D21+'部门经济（附13-5）'!E21+'部门经济（附13-5）'!F21+'部门经济（附13-5）'!G21+'部门经济（附13-5）'!H21+'部门经济（附13-5）'!I21+'部门经济（附13-5）'!J21+'部门经济（附13-5）'!K21</f>
        <v>0</v>
      </c>
      <c r="L21" s="53"/>
      <c r="M21" s="53"/>
      <c r="N21" s="53"/>
      <c r="O21" s="88"/>
    </row>
    <row r="22" spans="1:15" ht="24.75" customHeight="1">
      <c r="A22" s="53" t="s">
        <v>1401</v>
      </c>
      <c r="B22" s="53">
        <v>2013401</v>
      </c>
      <c r="C22" s="53" t="s">
        <v>1385</v>
      </c>
      <c r="D22" s="36">
        <v>3552</v>
      </c>
      <c r="E22" s="53"/>
      <c r="F22" s="53"/>
      <c r="G22" s="53"/>
      <c r="H22" s="53"/>
      <c r="I22" s="53"/>
      <c r="J22" s="53"/>
      <c r="K22" s="36">
        <f>L22+M22+N22+O22+'部门经济（附13-5）'!D22+'部门经济（附13-5）'!E22+'部门经济（附13-5）'!F22+'部门经济（附13-5）'!G22+'部门经济（附13-5）'!H22+'部门经济（附13-5）'!I22+'部门经济（附13-5）'!J22+'部门经济（附13-5）'!K22</f>
        <v>0</v>
      </c>
      <c r="L22" s="53"/>
      <c r="M22" s="53"/>
      <c r="N22" s="53"/>
      <c r="O22" s="88"/>
    </row>
    <row r="23" spans="1:15" ht="24.75" customHeight="1">
      <c r="A23" s="53" t="s">
        <v>1402</v>
      </c>
      <c r="B23" s="36">
        <v>2011001</v>
      </c>
      <c r="C23" s="53" t="s">
        <v>1385</v>
      </c>
      <c r="D23" s="36"/>
      <c r="E23" s="36"/>
      <c r="F23" s="36"/>
      <c r="G23" s="36"/>
      <c r="H23" s="36"/>
      <c r="I23" s="36"/>
      <c r="J23" s="36"/>
      <c r="K23" s="36">
        <f>L23+M23+N23+O23+'部门经济（附13-5）'!D23+'部门经济（附13-5）'!E23+'部门经济（附13-5）'!F23+'部门经济（附13-5）'!G23+'部门经济（附13-5）'!H23+'部门经济（附13-5）'!I23+'部门经济（附13-5）'!J23+'部门经济（附13-5）'!K23</f>
        <v>0</v>
      </c>
      <c r="L23" s="36"/>
      <c r="M23" s="36"/>
      <c r="N23" s="36"/>
      <c r="O23" s="36"/>
    </row>
    <row r="24" spans="1:15" ht="24.75" customHeight="1">
      <c r="A24" s="53" t="s">
        <v>1403</v>
      </c>
      <c r="B24" s="36">
        <v>2012601</v>
      </c>
      <c r="C24" s="53" t="s">
        <v>1385</v>
      </c>
      <c r="D24" s="36"/>
      <c r="E24" s="53"/>
      <c r="F24" s="53"/>
      <c r="G24" s="53"/>
      <c r="H24" s="53"/>
      <c r="I24" s="53"/>
      <c r="J24" s="53"/>
      <c r="K24" s="36">
        <f>L24+M24+N24+O24+'部门经济（附13-5）'!D24+'部门经济（附13-5）'!E24+'部门经济（附13-5）'!F24+'部门经济（附13-5）'!G24+'部门经济（附13-5）'!H24+'部门经济（附13-5）'!I24+'部门经济（附13-5）'!J24+'部门经济（附13-5）'!K24</f>
        <v>0</v>
      </c>
      <c r="L24" s="53"/>
      <c r="M24" s="53"/>
      <c r="N24" s="53"/>
      <c r="O24" s="88"/>
    </row>
    <row r="25" spans="1:15" ht="24.75" customHeight="1">
      <c r="A25" s="53" t="s">
        <v>1404</v>
      </c>
      <c r="B25" s="36">
        <v>2012906</v>
      </c>
      <c r="C25" s="53" t="s">
        <v>1385</v>
      </c>
      <c r="D25" s="36">
        <v>3552</v>
      </c>
      <c r="E25" s="36"/>
      <c r="F25" s="36"/>
      <c r="G25" s="53"/>
      <c r="H25" s="53"/>
      <c r="I25" s="53"/>
      <c r="J25" s="53"/>
      <c r="K25" s="36">
        <f>L25+M25+N25+O25+'部门经济（附13-5）'!D25+'部门经济（附13-5）'!E25+'部门经济（附13-5）'!F25+'部门经济（附13-5）'!G25+'部门经济（附13-5）'!H25+'部门经济（附13-5）'!I25+'部门经济（附13-5）'!J25+'部门经济（附13-5）'!K25</f>
        <v>0</v>
      </c>
      <c r="L25" s="53"/>
      <c r="M25" s="53"/>
      <c r="N25" s="53"/>
      <c r="O25" s="88"/>
    </row>
    <row r="26" spans="1:15" ht="24.75" customHeight="1">
      <c r="A26" s="53" t="s">
        <v>1405</v>
      </c>
      <c r="B26" s="53">
        <v>2010301</v>
      </c>
      <c r="C26" s="53" t="s">
        <v>1385</v>
      </c>
      <c r="D26" s="53"/>
      <c r="E26" s="53"/>
      <c r="F26" s="53"/>
      <c r="G26" s="53"/>
      <c r="H26" s="53"/>
      <c r="I26" s="53"/>
      <c r="J26" s="53"/>
      <c r="K26" s="36">
        <f>L26+M26+N26+O26+'部门经济（附13-5）'!D26+'部门经济（附13-5）'!E26+'部门经济（附13-5）'!F26+'部门经济（附13-5）'!G26+'部门经济（附13-5）'!H26+'部门经济（附13-5）'!I26+'部门经济（附13-5）'!J26+'部门经济（附13-5）'!K26</f>
        <v>0</v>
      </c>
      <c r="L26" s="53"/>
      <c r="M26" s="53"/>
      <c r="N26" s="53"/>
      <c r="O26" s="88"/>
    </row>
    <row r="27" spans="1:15" ht="24.75" customHeight="1">
      <c r="A27" s="53" t="s">
        <v>1406</v>
      </c>
      <c r="B27" s="36">
        <v>2013201</v>
      </c>
      <c r="C27" s="53" t="s">
        <v>1385</v>
      </c>
      <c r="D27" s="36">
        <v>14384</v>
      </c>
      <c r="E27" s="36"/>
      <c r="F27" s="88"/>
      <c r="G27" s="88"/>
      <c r="H27" s="88"/>
      <c r="I27" s="88"/>
      <c r="J27" s="88"/>
      <c r="K27" s="36">
        <f>L27+M27+N27+O27+'部门经济（附13-5）'!D27+'部门经济（附13-5）'!E27+'部门经济（附13-5）'!F27+'部门经济（附13-5）'!G27+'部门经济（附13-5）'!H27+'部门经济（附13-5）'!I27+'部门经济（附13-5）'!J27+'部门经济（附13-5）'!K27</f>
        <v>0</v>
      </c>
      <c r="L27" s="88"/>
      <c r="M27" s="88"/>
      <c r="N27" s="88"/>
      <c r="O27" s="88"/>
    </row>
    <row r="28" spans="1:15" ht="24.75" customHeight="1">
      <c r="A28" s="53" t="s">
        <v>1407</v>
      </c>
      <c r="B28" s="53">
        <v>2010301</v>
      </c>
      <c r="C28" s="53" t="s">
        <v>1385</v>
      </c>
      <c r="D28" s="36">
        <v>35816</v>
      </c>
      <c r="E28" s="88"/>
      <c r="F28" s="88"/>
      <c r="G28" s="88"/>
      <c r="H28" s="88"/>
      <c r="I28" s="88"/>
      <c r="J28" s="88"/>
      <c r="K28" s="36">
        <f>L28+M28+N28+O28+'部门经济（附13-5）'!D28+'部门经济（附13-5）'!E28+'部门经济（附13-5）'!F28+'部门经济（附13-5）'!G28+'部门经济（附13-5）'!H28+'部门经济（附13-5）'!I28+'部门经济（附13-5）'!J28+'部门经济（附13-5）'!K28</f>
        <v>0</v>
      </c>
      <c r="L28" s="88"/>
      <c r="M28" s="88"/>
      <c r="N28" s="88"/>
      <c r="O28" s="88"/>
    </row>
    <row r="29" spans="1:15" ht="24.75" customHeight="1">
      <c r="A29" s="53" t="s">
        <v>1408</v>
      </c>
      <c r="B29" s="53">
        <v>2011101</v>
      </c>
      <c r="C29" s="53" t="s">
        <v>1385</v>
      </c>
      <c r="D29" s="36"/>
      <c r="E29" s="36"/>
      <c r="F29" s="89"/>
      <c r="G29" s="89"/>
      <c r="H29" s="89"/>
      <c r="I29" s="89"/>
      <c r="J29" s="89">
        <v>50000</v>
      </c>
      <c r="K29" s="36">
        <f>L29+M29+N29+O29+'部门经济（附13-5）'!D29+'部门经济（附13-5）'!E29+'部门经济（附13-5）'!F29+'部门经济（附13-5）'!G29+'部门经济（附13-5）'!H29+'部门经济（附13-5）'!I29+'部门经济（附13-5）'!J29+'部门经济（附13-5）'!K29</f>
        <v>0</v>
      </c>
      <c r="L29" s="89"/>
      <c r="M29" s="91"/>
      <c r="N29" s="89"/>
      <c r="O29" s="89"/>
    </row>
    <row r="30" spans="1:15" ht="24.75" customHeight="1">
      <c r="A30" s="57" t="s">
        <v>1409</v>
      </c>
      <c r="B30" s="53">
        <v>2011101</v>
      </c>
      <c r="C30" s="53" t="s">
        <v>1385</v>
      </c>
      <c r="D30" s="88"/>
      <c r="E30" s="88"/>
      <c r="F30" s="88"/>
      <c r="G30" s="88"/>
      <c r="H30" s="88"/>
      <c r="I30" s="88"/>
      <c r="J30" s="88"/>
      <c r="K30" s="36">
        <f>L30+M30+N30+O30+'部门经济（附13-5）'!D30+'部门经济（附13-5）'!E30+'部门经济（附13-5）'!F30+'部门经济（附13-5）'!G30+'部门经济（附13-5）'!H30+'部门经济（附13-5）'!I30+'部门经济（附13-5）'!J30+'部门经济（附13-5）'!K30</f>
        <v>0</v>
      </c>
      <c r="L30" s="88"/>
      <c r="M30" s="88"/>
      <c r="N30" s="88"/>
      <c r="O30" s="88"/>
    </row>
    <row r="31" spans="1:15" ht="24.75" customHeight="1">
      <c r="A31" s="57" t="s">
        <v>1410</v>
      </c>
      <c r="B31" s="53">
        <v>2010301</v>
      </c>
      <c r="C31" s="53" t="s">
        <v>1385</v>
      </c>
      <c r="D31" s="88"/>
      <c r="E31" s="88"/>
      <c r="F31" s="88"/>
      <c r="G31" s="88"/>
      <c r="H31" s="88"/>
      <c r="I31" s="88"/>
      <c r="J31" s="88"/>
      <c r="K31" s="36">
        <f>L31+M31+N31+O31+'部门经济（附13-5）'!D31+'部门经济（附13-5）'!E31+'部门经济（附13-5）'!F31+'部门经济（附13-5）'!G31+'部门经济（附13-5）'!H31+'部门经济（附13-5）'!I31+'部门经济（附13-5）'!J31+'部门经济（附13-5）'!K31</f>
        <v>0</v>
      </c>
      <c r="L31" s="88"/>
      <c r="M31" s="88"/>
      <c r="N31" s="88"/>
      <c r="O31" s="88"/>
    </row>
    <row r="32" spans="1:15" ht="24.75" customHeight="1">
      <c r="A32" s="57" t="s">
        <v>1411</v>
      </c>
      <c r="B32" s="36">
        <v>2010801</v>
      </c>
      <c r="C32" s="53" t="s">
        <v>1385</v>
      </c>
      <c r="D32" s="36">
        <v>14208</v>
      </c>
      <c r="E32" s="36"/>
      <c r="F32" s="36"/>
      <c r="G32" s="36"/>
      <c r="H32" s="36"/>
      <c r="I32" s="36"/>
      <c r="J32" s="36"/>
      <c r="K32" s="36">
        <f>L32+M32+N32+O32+'部门经济（附13-5）'!D32+'部门经济（附13-5）'!E32+'部门经济（附13-5）'!F32+'部门经济（附13-5）'!G32+'部门经济（附13-5）'!H32+'部门经济（附13-5）'!I32+'部门经济（附13-5）'!J32+'部门经济（附13-5）'!K32</f>
        <v>0</v>
      </c>
      <c r="L32" s="36"/>
      <c r="M32" s="36"/>
      <c r="N32" s="36"/>
      <c r="O32" s="36"/>
    </row>
    <row r="33" spans="1:15" ht="24.75" customHeight="1">
      <c r="A33" s="53" t="s">
        <v>1412</v>
      </c>
      <c r="B33" s="53">
        <v>2010301</v>
      </c>
      <c r="C33" s="53" t="s">
        <v>1385</v>
      </c>
      <c r="D33" s="36">
        <v>612464</v>
      </c>
      <c r="E33" s="36"/>
      <c r="F33" s="36"/>
      <c r="G33" s="36"/>
      <c r="H33" s="36"/>
      <c r="I33" s="36"/>
      <c r="J33" s="36"/>
      <c r="K33" s="36">
        <f>L33+M33+N33+O33+'部门经济（附13-5）'!D33+'部门经济（附13-5）'!E33+'部门经济（附13-5）'!F33+'部门经济（附13-5）'!G33+'部门经济（附13-5）'!H33+'部门经济（附13-5）'!I33+'部门经济（附13-5）'!J33+'部门经济（附13-5）'!K33</f>
        <v>0</v>
      </c>
      <c r="L33" s="88"/>
      <c r="M33" s="88"/>
      <c r="N33" s="88"/>
      <c r="O33" s="88"/>
    </row>
    <row r="34" spans="1:15" ht="24.75" customHeight="1">
      <c r="A34" s="53" t="s">
        <v>1413</v>
      </c>
      <c r="B34" s="36">
        <v>2013801</v>
      </c>
      <c r="C34" s="53" t="s">
        <v>1385</v>
      </c>
      <c r="D34" s="90">
        <v>28416</v>
      </c>
      <c r="E34" s="36"/>
      <c r="F34" s="36"/>
      <c r="G34" s="36"/>
      <c r="H34" s="36"/>
      <c r="I34" s="36"/>
      <c r="J34" s="36"/>
      <c r="K34" s="36">
        <f>L34+M34+N34+O34+'部门经济（附13-5）'!D34+'部门经济（附13-5）'!E34+'部门经济（附13-5）'!F34+'部门经济（附13-5）'!G34+'部门经济（附13-5）'!H34+'部门经济（附13-5）'!I34+'部门经济（附13-5）'!J34+'部门经济（附13-5）'!K34</f>
        <v>0</v>
      </c>
      <c r="L34" s="36"/>
      <c r="M34" s="36"/>
      <c r="N34" s="36"/>
      <c r="O34" s="36"/>
    </row>
    <row r="35" spans="1:15" ht="24.75" customHeight="1">
      <c r="A35" s="53" t="s">
        <v>1414</v>
      </c>
      <c r="B35" s="53"/>
      <c r="C35" s="53" t="s">
        <v>1385</v>
      </c>
      <c r="D35" s="88"/>
      <c r="E35" s="88"/>
      <c r="F35" s="88"/>
      <c r="G35" s="88"/>
      <c r="H35" s="88"/>
      <c r="I35" s="88"/>
      <c r="J35" s="88"/>
      <c r="K35" s="36">
        <f>L35+M35+N35+O35+'部门经济（附13-5）'!D35+'部门经济（附13-5）'!E35+'部门经济（附13-5）'!F35+'部门经济（附13-5）'!G35+'部门经济（附13-5）'!H35+'部门经济（附13-5）'!I35+'部门经济（附13-5）'!J35+'部门经济（附13-5）'!K35</f>
        <v>0</v>
      </c>
      <c r="L35" s="88"/>
      <c r="M35" s="88"/>
      <c r="N35" s="88"/>
      <c r="O35" s="88"/>
    </row>
    <row r="36" spans="1:15" ht="24.75" customHeight="1">
      <c r="A36" s="56" t="s">
        <v>1415</v>
      </c>
      <c r="B36" s="56">
        <v>2040201</v>
      </c>
      <c r="C36" s="53" t="s">
        <v>1385</v>
      </c>
      <c r="D36" s="36">
        <v>51624</v>
      </c>
      <c r="E36" s="36"/>
      <c r="F36" s="36"/>
      <c r="G36" s="36"/>
      <c r="H36" s="36"/>
      <c r="I36" s="36"/>
      <c r="J36" s="36"/>
      <c r="K36" s="36">
        <f>L36+M36+N36+O36+'部门经济（附13-5）'!D36+'部门经济（附13-5）'!E36+'部门经济（附13-5）'!F36+'部门经济（附13-5）'!G36+'部门经济（附13-5）'!H36+'部门经济（附13-5）'!I36+'部门经济（附13-5）'!J36+'部门经济（附13-5）'!K36</f>
        <v>0</v>
      </c>
      <c r="L36" s="36"/>
      <c r="M36" s="36"/>
      <c r="N36" s="36"/>
      <c r="O36" s="36"/>
    </row>
    <row r="37" spans="1:15" ht="24.75" customHeight="1">
      <c r="A37" s="56" t="s">
        <v>1416</v>
      </c>
      <c r="B37" s="56">
        <v>2040103</v>
      </c>
      <c r="C37" s="53" t="s">
        <v>1385</v>
      </c>
      <c r="D37" s="88">
        <v>27800</v>
      </c>
      <c r="E37" s="88"/>
      <c r="F37" s="88"/>
      <c r="G37" s="88"/>
      <c r="H37" s="88"/>
      <c r="I37" s="88"/>
      <c r="J37" s="88"/>
      <c r="K37" s="36">
        <f>L37+M37+N37+O37+'部门经济（附13-5）'!D37+'部门经济（附13-5）'!E37+'部门经济（附13-5）'!F37+'部门经济（附13-5）'!G37+'部门经济（附13-5）'!H37+'部门经济（附13-5）'!I37+'部门经济（附13-5）'!J37+'部门经济（附13-5）'!K37</f>
        <v>0</v>
      </c>
      <c r="L37" s="88"/>
      <c r="M37" s="88"/>
      <c r="N37" s="88"/>
      <c r="O37" s="88"/>
    </row>
    <row r="38" spans="1:15" ht="24.75" customHeight="1">
      <c r="A38" s="56" t="s">
        <v>1417</v>
      </c>
      <c r="B38" s="56">
        <v>2040221</v>
      </c>
      <c r="C38" s="53" t="s">
        <v>1385</v>
      </c>
      <c r="D38" s="88">
        <v>70000</v>
      </c>
      <c r="E38" s="88"/>
      <c r="F38" s="88"/>
      <c r="G38" s="88"/>
      <c r="H38" s="88"/>
      <c r="I38" s="88"/>
      <c r="J38" s="88"/>
      <c r="K38" s="36">
        <f>L38+M38+N38+O38+'部门经济（附13-5）'!D38+'部门经济（附13-5）'!E38+'部门经济（附13-5）'!F38+'部门经济（附13-5）'!G38+'部门经济（附13-5）'!H38+'部门经济（附13-5）'!I38+'部门经济（附13-5）'!J38+'部门经济（附13-5）'!K38</f>
        <v>0</v>
      </c>
      <c r="L38" s="88"/>
      <c r="M38" s="88"/>
      <c r="N38" s="88"/>
      <c r="O38" s="88"/>
    </row>
    <row r="39" spans="1:15" ht="24.75" customHeight="1">
      <c r="A39" s="56" t="s">
        <v>1418</v>
      </c>
      <c r="B39" s="56">
        <v>2040201</v>
      </c>
      <c r="C39" s="53" t="s">
        <v>1385</v>
      </c>
      <c r="D39" s="88">
        <v>3552</v>
      </c>
      <c r="E39" s="88"/>
      <c r="F39" s="88"/>
      <c r="G39" s="88"/>
      <c r="H39" s="88"/>
      <c r="I39" s="88"/>
      <c r="J39" s="88"/>
      <c r="K39" s="36">
        <f>L39+M39+N39+O39+'部门经济（附13-5）'!D39+'部门经济（附13-5）'!E39+'部门经济（附13-5）'!F39+'部门经济（附13-5）'!G39+'部门经济（附13-5）'!H39+'部门经济（附13-5）'!I39+'部门经济（附13-5）'!J39+'部门经济（附13-5）'!K39</f>
        <v>0</v>
      </c>
      <c r="L39" s="88"/>
      <c r="M39" s="88"/>
      <c r="N39" s="88"/>
      <c r="O39" s="88"/>
    </row>
    <row r="40" spans="1:15" ht="24.75" customHeight="1">
      <c r="A40" s="56" t="s">
        <v>1419</v>
      </c>
      <c r="B40" s="56">
        <v>2040601</v>
      </c>
      <c r="C40" s="53" t="s">
        <v>1385</v>
      </c>
      <c r="D40" s="88">
        <v>10656</v>
      </c>
      <c r="E40" s="88"/>
      <c r="F40" s="88"/>
      <c r="G40" s="88"/>
      <c r="H40" s="88"/>
      <c r="I40" s="88"/>
      <c r="J40" s="88"/>
      <c r="K40" s="36">
        <f>L40+M40+N40+O40+'部门经济（附13-5）'!D40+'部门经济（附13-5）'!E40+'部门经济（附13-5）'!F40+'部门经济（附13-5）'!G40+'部门经济（附13-5）'!H40+'部门经济（附13-5）'!I40+'部门经济（附13-5）'!J40+'部门经济（附13-5）'!K40</f>
        <v>0</v>
      </c>
      <c r="L40" s="88"/>
      <c r="M40" s="88"/>
      <c r="N40" s="88"/>
      <c r="O40" s="88"/>
    </row>
    <row r="41" spans="1:15" ht="24.75" customHeight="1">
      <c r="A41" s="56" t="s">
        <v>1420</v>
      </c>
      <c r="B41" s="56">
        <v>2040101</v>
      </c>
      <c r="C41" s="53" t="s">
        <v>1385</v>
      </c>
      <c r="D41" s="88"/>
      <c r="E41" s="88"/>
      <c r="F41" s="88"/>
      <c r="G41" s="88"/>
      <c r="H41" s="88"/>
      <c r="I41" s="88"/>
      <c r="J41" s="88"/>
      <c r="K41" s="36">
        <f>L41+M41+N41+O41+'部门经济（附13-5）'!D41+'部门经济（附13-5）'!E41+'部门经济（附13-5）'!F41+'部门经济（附13-5）'!G41+'部门经济（附13-5）'!H41+'部门经济（附13-5）'!I41+'部门经济（附13-5）'!J41+'部门经济（附13-5）'!K41</f>
        <v>0</v>
      </c>
      <c r="L41" s="88"/>
      <c r="M41" s="88"/>
      <c r="N41" s="88"/>
      <c r="O41" s="88"/>
    </row>
    <row r="42" spans="1:15" ht="24.75" customHeight="1">
      <c r="A42" s="58" t="s">
        <v>1421</v>
      </c>
      <c r="B42" s="58">
        <v>2013101</v>
      </c>
      <c r="C42" s="53" t="s">
        <v>1385</v>
      </c>
      <c r="D42" s="88">
        <v>9000</v>
      </c>
      <c r="E42" s="88"/>
      <c r="F42" s="88"/>
      <c r="G42" s="88"/>
      <c r="H42" s="88"/>
      <c r="I42" s="88"/>
      <c r="J42" s="88"/>
      <c r="K42" s="36">
        <f>L42+M42+N42+O42+'部门经济（附13-5）'!D42+'部门经济（附13-5）'!E42+'部门经济（附13-5）'!F42+'部门经济（附13-5）'!G42+'部门经济（附13-5）'!H42+'部门经济（附13-5）'!I42+'部门经济（附13-5）'!J42+'部门经济（附13-5）'!K42</f>
        <v>0</v>
      </c>
      <c r="L42" s="88"/>
      <c r="M42" s="88"/>
      <c r="N42" s="88"/>
      <c r="O42" s="88"/>
    </row>
    <row r="43" spans="1:15" ht="24.75" customHeight="1">
      <c r="A43" s="56" t="s">
        <v>1422</v>
      </c>
      <c r="B43" s="56">
        <v>2040501</v>
      </c>
      <c r="C43" s="53" t="s">
        <v>1385</v>
      </c>
      <c r="D43" s="88"/>
      <c r="E43" s="88"/>
      <c r="F43" s="88"/>
      <c r="G43" s="88"/>
      <c r="H43" s="88"/>
      <c r="I43" s="88"/>
      <c r="J43" s="88"/>
      <c r="K43" s="36">
        <f>L43+M43+N43+O43+'部门经济（附13-5）'!D43+'部门经济（附13-5）'!E43+'部门经济（附13-5）'!F43+'部门经济（附13-5）'!G43+'部门经济（附13-5）'!H43+'部门经济（附13-5）'!I43+'部门经济（附13-5）'!J43+'部门经济（附13-5）'!K43</f>
        <v>0</v>
      </c>
      <c r="L43" s="88"/>
      <c r="M43" s="88"/>
      <c r="N43" s="88"/>
      <c r="O43" s="88"/>
    </row>
    <row r="44" spans="1:15" ht="24.75" customHeight="1">
      <c r="A44" s="57" t="s">
        <v>1423</v>
      </c>
      <c r="B44" s="57">
        <v>2039901</v>
      </c>
      <c r="C44" s="53" t="s">
        <v>1385</v>
      </c>
      <c r="D44" s="88"/>
      <c r="E44" s="88"/>
      <c r="F44" s="88"/>
      <c r="G44" s="88"/>
      <c r="H44" s="88"/>
      <c r="I44" s="88"/>
      <c r="J44" s="88"/>
      <c r="K44" s="36">
        <f>L44+M44+N44+O44+'部门经济（附13-5）'!D44+'部门经济（附13-5）'!E44+'部门经济（附13-5）'!F44+'部门经济（附13-5）'!G44+'部门经济（附13-5）'!H44+'部门经济（附13-5）'!I44+'部门经济（附13-5）'!J44+'部门经济（附13-5）'!K44</f>
        <v>0</v>
      </c>
      <c r="L44" s="88"/>
      <c r="M44" s="88"/>
      <c r="N44" s="88"/>
      <c r="O44" s="88"/>
    </row>
    <row r="45" spans="1:15" ht="24.75" customHeight="1">
      <c r="A45" s="59" t="s">
        <v>1424</v>
      </c>
      <c r="B45" s="59">
        <v>2010350</v>
      </c>
      <c r="C45" s="53" t="s">
        <v>1385</v>
      </c>
      <c r="D45" s="36">
        <v>7104</v>
      </c>
      <c r="E45" s="36">
        <v>900000</v>
      </c>
      <c r="F45" s="36"/>
      <c r="G45" s="36"/>
      <c r="H45" s="36"/>
      <c r="I45" s="36"/>
      <c r="J45" s="36"/>
      <c r="K45" s="36">
        <f>L45+M45+N45+O45+'部门经济（附13-5）'!D45+'部门经济（附13-5）'!E45+'部门经济（附13-5）'!F45+'部门经济（附13-5）'!G45+'部门经济（附13-5）'!H45+'部门经济（附13-5）'!I45+'部门经济（附13-5）'!J45+'部门经济（附13-5）'!K45</f>
        <v>0</v>
      </c>
      <c r="L45" s="36"/>
      <c r="M45" s="36"/>
      <c r="N45" s="36"/>
      <c r="O45" s="36"/>
    </row>
    <row r="46" spans="1:15" ht="24.75" customHeight="1">
      <c r="A46" s="59" t="s">
        <v>1524</v>
      </c>
      <c r="B46" s="59">
        <v>2011301</v>
      </c>
      <c r="C46" s="53" t="s">
        <v>1385</v>
      </c>
      <c r="D46" s="36">
        <v>14208</v>
      </c>
      <c r="E46" s="88"/>
      <c r="F46" s="88"/>
      <c r="G46" s="88"/>
      <c r="H46" s="88"/>
      <c r="I46" s="88"/>
      <c r="J46" s="88"/>
      <c r="K46" s="36">
        <f>L46+M46+N46+O46+'部门经济（附13-5）'!D46+'部门经济（附13-5）'!E46+'部门经济（附13-5）'!F46+'部门经济（附13-5）'!G46+'部门经济（附13-5）'!H46+'部门经济（附13-5）'!I46+'部门经济（附13-5）'!J46+'部门经济（附13-5）'!K46</f>
        <v>0</v>
      </c>
      <c r="L46" s="88"/>
      <c r="M46" s="88"/>
      <c r="N46" s="88"/>
      <c r="O46" s="88"/>
    </row>
    <row r="47" spans="1:15" ht="24.75" customHeight="1">
      <c r="A47" s="59" t="s">
        <v>1426</v>
      </c>
      <c r="B47" s="59">
        <v>2011350</v>
      </c>
      <c r="C47" s="53" t="s">
        <v>1385</v>
      </c>
      <c r="D47" s="88"/>
      <c r="E47" s="88"/>
      <c r="F47" s="88"/>
      <c r="G47" s="88"/>
      <c r="H47" s="88"/>
      <c r="I47" s="88"/>
      <c r="J47" s="88"/>
      <c r="K47" s="36">
        <f>L47+M47+N47+O47+'部门经济（附13-5）'!D47+'部门经济（附13-5）'!E47+'部门经济（附13-5）'!F47+'部门经济（附13-5）'!G47+'部门经济（附13-5）'!H47+'部门经济（附13-5）'!I47+'部门经济（附13-5）'!J47+'部门经济（附13-5）'!K47</f>
        <v>0</v>
      </c>
      <c r="L47" s="88"/>
      <c r="M47" s="88"/>
      <c r="N47" s="88"/>
      <c r="O47" s="88"/>
    </row>
    <row r="48" spans="1:15" ht="24.75" customHeight="1">
      <c r="A48" s="59" t="s">
        <v>1427</v>
      </c>
      <c r="B48" s="59">
        <v>2011350</v>
      </c>
      <c r="C48" s="53" t="s">
        <v>1385</v>
      </c>
      <c r="D48" s="36">
        <v>39120</v>
      </c>
      <c r="E48" s="88"/>
      <c r="F48" s="88"/>
      <c r="G48" s="88"/>
      <c r="H48" s="88"/>
      <c r="I48" s="88"/>
      <c r="J48" s="88"/>
      <c r="K48" s="36">
        <f>L48+M48+N48+O48+'部门经济（附13-5）'!D48+'部门经济（附13-5）'!E48+'部门经济（附13-5）'!F48+'部门经济（附13-5）'!G48+'部门经济（附13-5）'!H48+'部门经济（附13-5）'!I48+'部门经济（附13-5）'!J48+'部门经济（附13-5）'!K48</f>
        <v>0</v>
      </c>
      <c r="L48" s="88"/>
      <c r="M48" s="88"/>
      <c r="N48" s="88"/>
      <c r="O48" s="88"/>
    </row>
    <row r="49" spans="1:15" ht="24.75" customHeight="1">
      <c r="A49" s="59" t="s">
        <v>1428</v>
      </c>
      <c r="B49" s="59">
        <v>2150801</v>
      </c>
      <c r="C49" s="53" t="s">
        <v>1385</v>
      </c>
      <c r="D49" s="88"/>
      <c r="E49" s="88"/>
      <c r="F49" s="88"/>
      <c r="G49" s="88"/>
      <c r="H49" s="88"/>
      <c r="I49" s="88"/>
      <c r="J49" s="88"/>
      <c r="K49" s="36">
        <f>L49+M49+N49+O49+'部门经济（附13-5）'!D49+'部门经济（附13-5）'!E49+'部门经济（附13-5）'!F49+'部门经济（附13-5）'!G49+'部门经济（附13-5）'!H49+'部门经济（附13-5）'!I49+'部门经济（附13-5）'!J49+'部门经济（附13-5）'!K49</f>
        <v>0</v>
      </c>
      <c r="L49" s="88"/>
      <c r="M49" s="88"/>
      <c r="N49" s="88"/>
      <c r="O49" s="88"/>
    </row>
    <row r="50" spans="1:15" ht="24.75" customHeight="1">
      <c r="A50" s="59" t="s">
        <v>1429</v>
      </c>
      <c r="B50" s="59">
        <v>2160250</v>
      </c>
      <c r="C50" s="53" t="s">
        <v>1385</v>
      </c>
      <c r="D50" s="36">
        <v>58912</v>
      </c>
      <c r="E50" s="88"/>
      <c r="F50" s="88"/>
      <c r="G50" s="88"/>
      <c r="H50" s="88"/>
      <c r="I50" s="88"/>
      <c r="J50" s="88"/>
      <c r="K50" s="36">
        <f>L50+M50+N50+O50+'部门经济（附13-5）'!D50+'部门经济（附13-5）'!E50+'部门经济（附13-5）'!F50+'部门经济（附13-5）'!G50+'部门经济（附13-5）'!H50+'部门经济（附13-5）'!I50+'部门经济（附13-5）'!J50+'部门经济（附13-5）'!K50</f>
        <v>0</v>
      </c>
      <c r="L50" s="88"/>
      <c r="M50" s="88"/>
      <c r="N50" s="88"/>
      <c r="O50" s="88"/>
    </row>
    <row r="51" spans="1:15" ht="24.75" customHeight="1">
      <c r="A51" s="59" t="s">
        <v>1430</v>
      </c>
      <c r="B51" s="59">
        <v>2220101</v>
      </c>
      <c r="C51" s="53" t="s">
        <v>1385</v>
      </c>
      <c r="D51" s="36">
        <v>64416</v>
      </c>
      <c r="E51" s="88"/>
      <c r="F51" s="88"/>
      <c r="G51" s="88"/>
      <c r="H51" s="88"/>
      <c r="I51" s="88"/>
      <c r="J51" s="88"/>
      <c r="K51" s="36">
        <f>L51+M51+N51+O51+'部门经济（附13-5）'!D51+'部门经济（附13-5）'!E51+'部门经济（附13-5）'!F51+'部门经济（附13-5）'!G51+'部门经济（附13-5）'!H51+'部门经济（附13-5）'!I51+'部门经济（附13-5）'!J51+'部门经济（附13-5）'!K51</f>
        <v>0</v>
      </c>
      <c r="L51" s="88"/>
      <c r="M51" s="88"/>
      <c r="N51" s="88"/>
      <c r="O51" s="88"/>
    </row>
    <row r="52" spans="1:15" ht="24.75" customHeight="1">
      <c r="A52" s="59" t="s">
        <v>1431</v>
      </c>
      <c r="B52" s="59">
        <v>2240101</v>
      </c>
      <c r="C52" s="53" t="s">
        <v>1385</v>
      </c>
      <c r="D52" s="88"/>
      <c r="E52" s="88"/>
      <c r="F52" s="88"/>
      <c r="G52" s="88"/>
      <c r="H52" s="88"/>
      <c r="I52" s="88"/>
      <c r="J52" s="88"/>
      <c r="K52" s="36">
        <f>L52+M52+N52+O52+'部门经济（附13-5）'!D52+'部门经济（附13-5）'!E52+'部门经济（附13-5）'!F52+'部门经济（附13-5）'!G52+'部门经济（附13-5）'!H52+'部门经济（附13-5）'!I52+'部门经济（附13-5）'!J52+'部门经济（附13-5）'!K52</f>
        <v>0</v>
      </c>
      <c r="L52" s="88"/>
      <c r="M52" s="88"/>
      <c r="N52" s="88"/>
      <c r="O52" s="88"/>
    </row>
    <row r="53" spans="1:15" ht="24.75" customHeight="1">
      <c r="A53" s="59" t="s">
        <v>1432</v>
      </c>
      <c r="B53" s="59">
        <v>2240401</v>
      </c>
      <c r="C53" s="53" t="s">
        <v>1385</v>
      </c>
      <c r="D53" s="88"/>
      <c r="E53" s="88"/>
      <c r="F53" s="88"/>
      <c r="G53" s="88"/>
      <c r="H53" s="88"/>
      <c r="I53" s="88"/>
      <c r="J53" s="88"/>
      <c r="K53" s="36">
        <f>L53+M53+N53+O53+'部门经济（附13-5）'!D53+'部门经济（附13-5）'!E53+'部门经济（附13-5）'!F53+'部门经济（附13-5）'!G53+'部门经济（附13-5）'!H53+'部门经济（附13-5）'!I53+'部门经济（附13-5）'!J53+'部门经济（附13-5）'!K53</f>
        <v>0</v>
      </c>
      <c r="L53" s="88"/>
      <c r="M53" s="88"/>
      <c r="N53" s="88"/>
      <c r="O53" s="88"/>
    </row>
    <row r="54" spans="1:15" ht="24.75" customHeight="1">
      <c r="A54" s="59" t="s">
        <v>1433</v>
      </c>
      <c r="B54" s="59">
        <v>2130505</v>
      </c>
      <c r="C54" s="53" t="s">
        <v>1385</v>
      </c>
      <c r="D54" s="88"/>
      <c r="E54" s="88"/>
      <c r="F54" s="88"/>
      <c r="G54" s="88"/>
      <c r="H54" s="88"/>
      <c r="I54" s="88"/>
      <c r="J54" s="88"/>
      <c r="K54" s="36">
        <f>L54+M54+N54+O54+'部门经济（附13-5）'!D54+'部门经济（附13-5）'!E54+'部门经济（附13-5）'!F54+'部门经济（附13-5）'!G54+'部门经济（附13-5）'!H54+'部门经济（附13-5）'!I54+'部门经济（附13-5）'!J54+'部门经济（附13-5）'!K54</f>
        <v>0</v>
      </c>
      <c r="L54" s="88"/>
      <c r="M54" s="88"/>
      <c r="N54" s="88"/>
      <c r="O54" s="88"/>
    </row>
    <row r="55" spans="1:15" ht="24.75" customHeight="1">
      <c r="A55" s="59" t="s">
        <v>1434</v>
      </c>
      <c r="B55" s="59">
        <v>2080101</v>
      </c>
      <c r="C55" s="53" t="s">
        <v>1385</v>
      </c>
      <c r="D55" s="88">
        <v>7104</v>
      </c>
      <c r="E55" s="88"/>
      <c r="F55" s="88"/>
      <c r="G55" s="88"/>
      <c r="H55" s="88"/>
      <c r="I55" s="88"/>
      <c r="J55" s="88"/>
      <c r="K55" s="36">
        <f>L55+M55+N55+O55+'部门经济（附13-5）'!D55+'部门经济（附13-5）'!E55+'部门经济（附13-5）'!F55+'部门经济（附13-5）'!G55+'部门经济（附13-5）'!H55+'部门经济（附13-5）'!I55+'部门经济（附13-5）'!J55+'部门经济（附13-5）'!K55</f>
        <v>0</v>
      </c>
      <c r="L55" s="88"/>
      <c r="M55" s="88"/>
      <c r="N55" s="88"/>
      <c r="O55" s="88"/>
    </row>
    <row r="56" spans="1:15" ht="24.75" customHeight="1">
      <c r="A56" s="59" t="s">
        <v>1435</v>
      </c>
      <c r="B56" s="59">
        <v>2080106</v>
      </c>
      <c r="C56" s="53" t="s">
        <v>1385</v>
      </c>
      <c r="D56" s="88"/>
      <c r="E56" s="88"/>
      <c r="F56" s="88"/>
      <c r="G56" s="88"/>
      <c r="H56" s="88"/>
      <c r="I56" s="88"/>
      <c r="J56" s="88"/>
      <c r="K56" s="36">
        <f>L56+M56+N56+O56+'部门经济（附13-5）'!D56+'部门经济（附13-5）'!E56+'部门经济（附13-5）'!F56+'部门经济（附13-5）'!G56+'部门经济（附13-5）'!H56+'部门经济（附13-5）'!I56+'部门经济（附13-5）'!J56+'部门经济（附13-5）'!K56</f>
        <v>0</v>
      </c>
      <c r="L56" s="88"/>
      <c r="M56" s="88"/>
      <c r="N56" s="88"/>
      <c r="O56" s="88"/>
    </row>
    <row r="57" spans="1:15" ht="24.75" customHeight="1">
      <c r="A57" s="53" t="s">
        <v>1436</v>
      </c>
      <c r="B57" s="53">
        <v>2080106</v>
      </c>
      <c r="C57" s="53" t="s">
        <v>1385</v>
      </c>
      <c r="D57" s="88"/>
      <c r="E57" s="88"/>
      <c r="F57" s="88"/>
      <c r="G57" s="88"/>
      <c r="H57" s="88"/>
      <c r="I57" s="88"/>
      <c r="J57" s="88"/>
      <c r="K57" s="36">
        <f>L57+M57+N57+O57+'部门经济（附13-5）'!D57+'部门经济（附13-5）'!E57+'部门经济（附13-5）'!F57+'部门经济（附13-5）'!G57+'部门经济（附13-5）'!H57+'部门经济（附13-5）'!I57+'部门经济（附13-5）'!J57+'部门经济（附13-5）'!K57</f>
        <v>0</v>
      </c>
      <c r="L57" s="88"/>
      <c r="M57" s="88"/>
      <c r="N57" s="88"/>
      <c r="O57" s="88"/>
    </row>
    <row r="58" spans="1:15" ht="24.75" customHeight="1">
      <c r="A58" s="53" t="s">
        <v>1437</v>
      </c>
      <c r="B58" s="53">
        <v>2080109</v>
      </c>
      <c r="C58" s="53" t="s">
        <v>1385</v>
      </c>
      <c r="D58" s="88">
        <v>2700</v>
      </c>
      <c r="E58" s="88"/>
      <c r="F58" s="88">
        <v>846000</v>
      </c>
      <c r="G58" s="88"/>
      <c r="H58" s="88"/>
      <c r="I58" s="88"/>
      <c r="J58" s="88">
        <v>50000</v>
      </c>
      <c r="K58" s="36">
        <f>L58+M58+N58+O58+'部门经济（附13-5）'!D58+'部门经济（附13-5）'!E58+'部门经济（附13-5）'!F58+'部门经济（附13-5）'!G58+'部门经济（附13-5）'!H58+'部门经济（附13-5）'!I58+'部门经济（附13-5）'!J58+'部门经济（附13-5）'!K58</f>
        <v>0</v>
      </c>
      <c r="L58" s="88"/>
      <c r="M58" s="88"/>
      <c r="N58" s="88"/>
      <c r="O58" s="88"/>
    </row>
    <row r="59" spans="1:15" ht="24.75" customHeight="1">
      <c r="A59" s="53" t="s">
        <v>1438</v>
      </c>
      <c r="B59" s="53">
        <v>2080109</v>
      </c>
      <c r="C59" s="53" t="s">
        <v>1385</v>
      </c>
      <c r="D59" s="88"/>
      <c r="E59" s="88"/>
      <c r="F59" s="88"/>
      <c r="G59" s="88"/>
      <c r="H59" s="88"/>
      <c r="I59" s="88"/>
      <c r="J59" s="88"/>
      <c r="K59" s="36">
        <f>L59+M59+N59+O59+'部门经济（附13-5）'!D59+'部门经济（附13-5）'!E59+'部门经济（附13-5）'!F59+'部门经济（附13-5）'!G59+'部门经济（附13-5）'!H59+'部门经济（附13-5）'!I59+'部门经济（附13-5）'!J59+'部门经济（附13-5）'!K59</f>
        <v>0</v>
      </c>
      <c r="L59" s="88"/>
      <c r="M59" s="88"/>
      <c r="N59" s="88"/>
      <c r="O59" s="88"/>
    </row>
    <row r="60" spans="1:15" ht="24.75" customHeight="1">
      <c r="A60" s="53" t="s">
        <v>1439</v>
      </c>
      <c r="B60" s="53">
        <v>2080109</v>
      </c>
      <c r="C60" s="53" t="s">
        <v>1385</v>
      </c>
      <c r="D60" s="88">
        <v>1522000</v>
      </c>
      <c r="E60" s="88"/>
      <c r="F60" s="88"/>
      <c r="G60" s="88"/>
      <c r="H60" s="88"/>
      <c r="I60" s="88"/>
      <c r="J60" s="88">
        <v>192000</v>
      </c>
      <c r="K60" s="36">
        <f>L60+M60+N60+O60+'部门经济（附13-5）'!D60+'部门经济（附13-5）'!E60+'部门经济（附13-5）'!F60+'部门经济（附13-5）'!G60+'部门经济（附13-5）'!H60+'部门经济（附13-5）'!I60+'部门经济（附13-5）'!J60+'部门经济（附13-5）'!K60</f>
        <v>0</v>
      </c>
      <c r="L60" s="88"/>
      <c r="M60" s="88"/>
      <c r="N60" s="88"/>
      <c r="O60" s="88"/>
    </row>
    <row r="61" spans="1:15" ht="24.75" customHeight="1">
      <c r="A61" s="57" t="s">
        <v>1440</v>
      </c>
      <c r="B61" s="57">
        <v>2101501</v>
      </c>
      <c r="C61" s="53" t="s">
        <v>1385</v>
      </c>
      <c r="D61" s="88"/>
      <c r="E61" s="88">
        <v>50000</v>
      </c>
      <c r="F61" s="88"/>
      <c r="G61" s="88"/>
      <c r="H61" s="88"/>
      <c r="I61" s="88"/>
      <c r="J61" s="88"/>
      <c r="K61" s="36">
        <f>L61+M61+N61+O61+'部门经济（附13-5）'!D61+'部门经济（附13-5）'!E61+'部门经济（附13-5）'!F61+'部门经济（附13-5）'!G61+'部门经济（附13-5）'!H61+'部门经济（附13-5）'!I61+'部门经济（附13-5）'!J61+'部门经济（附13-5）'!K61</f>
        <v>0</v>
      </c>
      <c r="L61" s="88"/>
      <c r="M61" s="88"/>
      <c r="N61" s="88"/>
      <c r="O61" s="88"/>
    </row>
    <row r="62" spans="1:15" ht="24.75" customHeight="1">
      <c r="A62" s="57" t="s">
        <v>1441</v>
      </c>
      <c r="B62" s="57">
        <v>2101550</v>
      </c>
      <c r="C62" s="53" t="s">
        <v>1385</v>
      </c>
      <c r="D62" s="88"/>
      <c r="E62" s="88"/>
      <c r="F62" s="88">
        <v>23040000</v>
      </c>
      <c r="G62" s="88"/>
      <c r="H62" s="88"/>
      <c r="I62" s="88"/>
      <c r="J62" s="88"/>
      <c r="K62" s="36">
        <f>L62+M62+N62+O62+'部门经济（附13-5）'!D62+'部门经济（附13-5）'!E62+'部门经济（附13-5）'!F62+'部门经济（附13-5）'!G62+'部门经济（附13-5）'!H62+'部门经济（附13-5）'!I62+'部门经济（附13-5）'!J62+'部门经济（附13-5）'!K62</f>
        <v>0</v>
      </c>
      <c r="L62" s="88"/>
      <c r="M62" s="88"/>
      <c r="N62" s="88"/>
      <c r="O62" s="88"/>
    </row>
    <row r="63" spans="1:15" ht="24.75" customHeight="1">
      <c r="A63" s="57" t="s">
        <v>1442</v>
      </c>
      <c r="B63" s="57">
        <v>2080109</v>
      </c>
      <c r="C63" s="53" t="s">
        <v>1385</v>
      </c>
      <c r="D63" s="88"/>
      <c r="E63" s="88"/>
      <c r="F63" s="88"/>
      <c r="G63" s="88"/>
      <c r="H63" s="88"/>
      <c r="I63" s="88"/>
      <c r="J63" s="88"/>
      <c r="K63" s="36">
        <f>L63+M63+N63+O63+'部门经济（附13-5）'!D63+'部门经济（附13-5）'!E63+'部门经济（附13-5）'!F63+'部门经济（附13-5）'!G63+'部门经济（附13-5）'!H63+'部门经济（附13-5）'!I63+'部门经济（附13-5）'!J63+'部门经济（附13-5）'!K63</f>
        <v>0</v>
      </c>
      <c r="L63" s="88"/>
      <c r="M63" s="88"/>
      <c r="N63" s="88"/>
      <c r="O63" s="88"/>
    </row>
    <row r="64" spans="1:15" ht="24.75" customHeight="1">
      <c r="A64" s="53" t="s">
        <v>1443</v>
      </c>
      <c r="B64" s="53">
        <v>2080201</v>
      </c>
      <c r="C64" s="53" t="s">
        <v>1385</v>
      </c>
      <c r="D64" s="88">
        <v>21000</v>
      </c>
      <c r="E64" s="88"/>
      <c r="F64" s="88"/>
      <c r="G64" s="88"/>
      <c r="H64" s="88"/>
      <c r="I64" s="88"/>
      <c r="J64" s="88"/>
      <c r="K64" s="36">
        <f>L64+M64+N64+O64+'部门经济（附13-5）'!D64+'部门经济（附13-5）'!E64+'部门经济（附13-5）'!F64+'部门经济（附13-5）'!G64+'部门经济（附13-5）'!H64+'部门经济（附13-5）'!I64+'部门经济（附13-5）'!J64+'部门经济（附13-5）'!K64</f>
        <v>0</v>
      </c>
      <c r="L64" s="88"/>
      <c r="M64" s="88"/>
      <c r="N64" s="88"/>
      <c r="O64" s="88"/>
    </row>
    <row r="65" spans="1:15" ht="24.75" customHeight="1">
      <c r="A65" s="53" t="s">
        <v>1443</v>
      </c>
      <c r="B65" s="53">
        <v>2081901</v>
      </c>
      <c r="C65" s="53" t="s">
        <v>1385</v>
      </c>
      <c r="D65" s="88"/>
      <c r="E65" s="88">
        <v>100000</v>
      </c>
      <c r="F65" s="88"/>
      <c r="G65" s="88"/>
      <c r="H65" s="88"/>
      <c r="I65" s="88"/>
      <c r="J65" s="88"/>
      <c r="K65" s="36">
        <f>L65+M65+N65+O65+'部门经济（附13-5）'!D65+'部门经济（附13-5）'!E65+'部门经济（附13-5）'!F65+'部门经济（附13-5）'!G65+'部门经济（附13-5）'!H65+'部门经济（附13-5）'!I65+'部门经济（附13-5）'!J65+'部门经济（附13-5）'!K65</f>
        <v>0</v>
      </c>
      <c r="L65" s="88"/>
      <c r="M65" s="88"/>
      <c r="N65" s="88"/>
      <c r="O65" s="88"/>
    </row>
    <row r="66" spans="1:15" ht="24.75" customHeight="1">
      <c r="A66" s="53" t="s">
        <v>1443</v>
      </c>
      <c r="B66" s="53">
        <v>2081902</v>
      </c>
      <c r="C66" s="53" t="s">
        <v>1385</v>
      </c>
      <c r="D66" s="88"/>
      <c r="E66" s="88">
        <v>100000</v>
      </c>
      <c r="F66" s="88"/>
      <c r="G66" s="88"/>
      <c r="H66" s="88"/>
      <c r="I66" s="88"/>
      <c r="J66" s="88"/>
      <c r="K66" s="36">
        <f>L66+M66+N66+O66+'部门经济（附13-5）'!D66+'部门经济（附13-5）'!E66+'部门经济（附13-5）'!F66+'部门经济（附13-5）'!G66+'部门经济（附13-5）'!H66+'部门经济（附13-5）'!I66+'部门经济（附13-5）'!J66+'部门经济（附13-5）'!K66</f>
        <v>0</v>
      </c>
      <c r="L66" s="88"/>
      <c r="M66" s="88"/>
      <c r="N66" s="88"/>
      <c r="O66" s="88"/>
    </row>
    <row r="67" spans="1:15" ht="24.75" customHeight="1">
      <c r="A67" s="59" t="s">
        <v>1443</v>
      </c>
      <c r="B67" s="59">
        <v>2082501</v>
      </c>
      <c r="C67" s="53" t="s">
        <v>1385</v>
      </c>
      <c r="D67" s="88"/>
      <c r="E67" s="88">
        <v>27000</v>
      </c>
      <c r="F67" s="88"/>
      <c r="G67" s="88"/>
      <c r="H67" s="88"/>
      <c r="I67" s="88"/>
      <c r="J67" s="88"/>
      <c r="K67" s="36">
        <f>L67+M67+N67+O67+'部门经济（附13-5）'!D67+'部门经济（附13-5）'!E67+'部门经济（附13-5）'!F67+'部门经济（附13-5）'!G67+'部门经济（附13-5）'!H67+'部门经济（附13-5）'!I67+'部门经济（附13-5）'!J67+'部门经济（附13-5）'!K67</f>
        <v>0</v>
      </c>
      <c r="L67" s="88"/>
      <c r="M67" s="88"/>
      <c r="N67" s="88"/>
      <c r="O67" s="88"/>
    </row>
    <row r="68" spans="1:15" ht="24.75" customHeight="1">
      <c r="A68" s="59" t="s">
        <v>1443</v>
      </c>
      <c r="B68" s="59">
        <v>2081001</v>
      </c>
      <c r="C68" s="53" t="s">
        <v>1385</v>
      </c>
      <c r="D68" s="88">
        <v>54000</v>
      </c>
      <c r="E68" s="88"/>
      <c r="F68" s="88"/>
      <c r="G68" s="88"/>
      <c r="H68" s="88"/>
      <c r="I68" s="88"/>
      <c r="J68" s="88"/>
      <c r="K68" s="36">
        <f>L68+M68+N68+O68+'部门经济（附13-5）'!D68+'部门经济（附13-5）'!E68+'部门经济（附13-5）'!F68+'部门经济（附13-5）'!G68+'部门经济（附13-5）'!H68+'部门经济（附13-5）'!I68+'部门经济（附13-5）'!J68+'部门经济（附13-5）'!K68</f>
        <v>0</v>
      </c>
      <c r="L68" s="88"/>
      <c r="M68" s="88"/>
      <c r="N68" s="88"/>
      <c r="O68" s="88"/>
    </row>
    <row r="69" spans="1:15" ht="24.75" customHeight="1">
      <c r="A69" s="53" t="s">
        <v>1443</v>
      </c>
      <c r="B69" s="53">
        <v>2081107</v>
      </c>
      <c r="C69" s="53" t="s">
        <v>1385</v>
      </c>
      <c r="D69" s="88"/>
      <c r="E69" s="88">
        <v>452000</v>
      </c>
      <c r="F69" s="88"/>
      <c r="G69" s="88"/>
      <c r="H69" s="88"/>
      <c r="I69" s="88"/>
      <c r="J69" s="88"/>
      <c r="K69" s="36">
        <f>L69+M69+N69+O69+'部门经济（附13-5）'!D69+'部门经济（附13-5）'!E69+'部门经济（附13-5）'!F69+'部门经济（附13-5）'!G69+'部门经济（附13-5）'!H69+'部门经济（附13-5）'!I69+'部门经济（附13-5）'!J69+'部门经济（附13-5）'!K69</f>
        <v>0</v>
      </c>
      <c r="L69" s="88"/>
      <c r="M69" s="88"/>
      <c r="N69" s="88"/>
      <c r="O69" s="88"/>
    </row>
    <row r="70" spans="1:15" ht="24.75" customHeight="1">
      <c r="A70" s="53" t="s">
        <v>1444</v>
      </c>
      <c r="B70" s="53">
        <v>2082801</v>
      </c>
      <c r="C70" s="53" t="s">
        <v>1385</v>
      </c>
      <c r="D70" s="88">
        <v>135000</v>
      </c>
      <c r="E70" s="88"/>
      <c r="F70" s="88"/>
      <c r="G70" s="88"/>
      <c r="H70" s="88"/>
      <c r="I70" s="88"/>
      <c r="J70" s="88"/>
      <c r="K70" s="36">
        <f>L70+M70+N70+O70+'部门经济（附13-5）'!D70+'部门经济（附13-5）'!E70+'部门经济（附13-5）'!F70+'部门经济（附13-5）'!G70+'部门经济（附13-5）'!H70+'部门经济（附13-5）'!I70+'部门经济（附13-5）'!J70+'部门经济（附13-5）'!K70</f>
        <v>0</v>
      </c>
      <c r="L70" s="88"/>
      <c r="M70" s="88"/>
      <c r="N70" s="88"/>
      <c r="O70" s="88"/>
    </row>
    <row r="71" spans="1:15" ht="24.75" customHeight="1">
      <c r="A71" s="53" t="s">
        <v>1445</v>
      </c>
      <c r="B71" s="53">
        <v>2081101</v>
      </c>
      <c r="C71" s="53" t="s">
        <v>1385</v>
      </c>
      <c r="D71" s="88"/>
      <c r="E71" s="88"/>
      <c r="F71" s="88">
        <v>75000</v>
      </c>
      <c r="G71" s="88"/>
      <c r="H71" s="88"/>
      <c r="I71" s="88">
        <v>174000</v>
      </c>
      <c r="J71" s="88">
        <v>112000</v>
      </c>
      <c r="K71" s="36">
        <f>L71+M71+N71+O71+'部门经济（附13-5）'!D71+'部门经济（附13-5）'!E71+'部门经济（附13-5）'!F71+'部门经济（附13-5）'!G71+'部门经济（附13-5）'!H71+'部门经济（附13-5）'!I71+'部门经济（附13-5）'!J71+'部门经济（附13-5）'!K71</f>
        <v>0</v>
      </c>
      <c r="L71" s="88"/>
      <c r="M71" s="88"/>
      <c r="N71" s="88"/>
      <c r="O71" s="88"/>
    </row>
    <row r="72" spans="1:15" ht="24.75" customHeight="1">
      <c r="A72" s="53" t="s">
        <v>1446</v>
      </c>
      <c r="B72" s="53">
        <v>2081601</v>
      </c>
      <c r="C72" s="53" t="s">
        <v>1385</v>
      </c>
      <c r="D72" s="88"/>
      <c r="E72" s="88"/>
      <c r="F72" s="88"/>
      <c r="G72" s="88"/>
      <c r="H72" s="88"/>
      <c r="I72" s="88"/>
      <c r="J72" s="88"/>
      <c r="K72" s="36">
        <f>L72+M72+N72+O72+'部门经济（附13-5）'!D72+'部门经济（附13-5）'!E72+'部门经济（附13-5）'!F72+'部门经济（附13-5）'!G72+'部门经济（附13-5）'!H72+'部门经济（附13-5）'!I72+'部门经济（附13-5）'!J72+'部门经济（附13-5）'!K72</f>
        <v>0</v>
      </c>
      <c r="L72" s="88"/>
      <c r="M72" s="88"/>
      <c r="N72" s="88"/>
      <c r="O72" s="88"/>
    </row>
    <row r="73" spans="1:15" ht="24.75" customHeight="1">
      <c r="A73" s="57" t="s">
        <v>1447</v>
      </c>
      <c r="B73" s="57">
        <v>2100102</v>
      </c>
      <c r="C73" s="53" t="s">
        <v>1385</v>
      </c>
      <c r="D73" s="88">
        <v>14208</v>
      </c>
      <c r="E73" s="88"/>
      <c r="F73" s="88"/>
      <c r="G73" s="88"/>
      <c r="H73" s="88"/>
      <c r="I73" s="88"/>
      <c r="J73" s="88"/>
      <c r="K73" s="36">
        <f>L73+M73+N73+O73+'部门经济（附13-5）'!D73+'部门经济（附13-5）'!E73+'部门经济（附13-5）'!F73+'部门经济（附13-5）'!G73+'部门经济（附13-5）'!H73+'部门经济（附13-5）'!I73+'部门经济（附13-5）'!J73+'部门经济（附13-5）'!K73</f>
        <v>0</v>
      </c>
      <c r="L73" s="88"/>
      <c r="M73" s="88"/>
      <c r="N73" s="88"/>
      <c r="O73" s="88"/>
    </row>
    <row r="74" spans="1:15" ht="24.75" customHeight="1">
      <c r="A74" s="57" t="s">
        <v>1447</v>
      </c>
      <c r="B74" s="57">
        <v>2100302</v>
      </c>
      <c r="C74" s="53" t="s">
        <v>1385</v>
      </c>
      <c r="D74" s="88">
        <v>78384</v>
      </c>
      <c r="E74" s="88"/>
      <c r="F74" s="88"/>
      <c r="G74" s="88"/>
      <c r="H74" s="88"/>
      <c r="I74" s="88"/>
      <c r="J74" s="88"/>
      <c r="K74" s="36">
        <f>L74+M74+N74+O74+'部门经济（附13-5）'!D74+'部门经济（附13-5）'!E74+'部门经济（附13-5）'!F74+'部门经济（附13-5）'!G74+'部门经济（附13-5）'!H74+'部门经济（附13-5）'!I74+'部门经济（附13-5）'!J74+'部门经济（附13-5）'!K74</f>
        <v>0</v>
      </c>
      <c r="L74" s="88"/>
      <c r="M74" s="88"/>
      <c r="N74" s="88"/>
      <c r="O74" s="88"/>
    </row>
    <row r="75" spans="1:15" ht="24.75" customHeight="1">
      <c r="A75" s="57" t="s">
        <v>1447</v>
      </c>
      <c r="B75" s="57">
        <v>2100716</v>
      </c>
      <c r="C75" s="53" t="s">
        <v>1385</v>
      </c>
      <c r="D75" s="88"/>
      <c r="E75" s="88"/>
      <c r="F75" s="88"/>
      <c r="G75" s="88"/>
      <c r="H75" s="88">
        <v>800000</v>
      </c>
      <c r="I75" s="88"/>
      <c r="J75" s="88"/>
      <c r="K75" s="36">
        <f>L75+M75+N75+O75+'部门经济（附13-5）'!D75+'部门经济（附13-5）'!E75+'部门经济（附13-5）'!F75+'部门经济（附13-5）'!G75+'部门经济（附13-5）'!H75+'部门经济（附13-5）'!I75+'部门经济（附13-5）'!J75+'部门经济（附13-5）'!K75</f>
        <v>0</v>
      </c>
      <c r="L75" s="88"/>
      <c r="M75" s="88"/>
      <c r="N75" s="88"/>
      <c r="O75" s="88"/>
    </row>
    <row r="76" spans="1:15" ht="24.75" customHeight="1">
      <c r="A76" s="57" t="s">
        <v>1447</v>
      </c>
      <c r="B76" s="57">
        <v>2100408</v>
      </c>
      <c r="C76" s="53" t="s">
        <v>1385</v>
      </c>
      <c r="D76" s="88"/>
      <c r="E76" s="88"/>
      <c r="F76" s="88"/>
      <c r="G76" s="88"/>
      <c r="H76" s="88"/>
      <c r="I76" s="88"/>
      <c r="J76" s="88"/>
      <c r="K76" s="36">
        <f>L76+M76+N76+O76+'部门经济（附13-5）'!D76+'部门经济（附13-5）'!E76+'部门经济（附13-5）'!F76+'部门经济（附13-5）'!G76+'部门经济（附13-5）'!H76+'部门经济（附13-5）'!I76+'部门经济（附13-5）'!J76+'部门经济（附13-5）'!K76</f>
        <v>0</v>
      </c>
      <c r="L76" s="88"/>
      <c r="M76" s="88"/>
      <c r="N76" s="88"/>
      <c r="O76" s="88"/>
    </row>
    <row r="77" spans="1:15" ht="24.75" customHeight="1">
      <c r="A77" s="53" t="s">
        <v>1447</v>
      </c>
      <c r="B77" s="53">
        <v>2100399</v>
      </c>
      <c r="C77" s="53" t="s">
        <v>1385</v>
      </c>
      <c r="D77" s="88"/>
      <c r="E77" s="88"/>
      <c r="F77" s="88"/>
      <c r="G77" s="88"/>
      <c r="H77" s="88"/>
      <c r="I77" s="88"/>
      <c r="J77" s="88">
        <v>276000</v>
      </c>
      <c r="K77" s="36">
        <f>L77+M77+N77+O77+'部门经济（附13-5）'!D77+'部门经济（附13-5）'!E77+'部门经济（附13-5）'!F77+'部门经济（附13-5）'!G77+'部门经济（附13-5）'!H77+'部门经济（附13-5）'!I77+'部门经济（附13-5）'!J77+'部门经济（附13-5）'!K77</f>
        <v>0</v>
      </c>
      <c r="L77" s="88"/>
      <c r="M77" s="88"/>
      <c r="N77" s="88"/>
      <c r="O77" s="88"/>
    </row>
    <row r="78" spans="1:15" ht="24.75" customHeight="1">
      <c r="A78" s="53" t="s">
        <v>1448</v>
      </c>
      <c r="B78" s="53">
        <v>2100102</v>
      </c>
      <c r="C78" s="53" t="s">
        <v>1385</v>
      </c>
      <c r="D78" s="88"/>
      <c r="E78" s="88"/>
      <c r="F78" s="88"/>
      <c r="G78" s="88"/>
      <c r="H78" s="88"/>
      <c r="I78" s="88"/>
      <c r="J78" s="88"/>
      <c r="K78" s="36">
        <f>L78+M78+N78+O78+'部门经济（附13-5）'!D78+'部门经济（附13-5）'!E78+'部门经济（附13-5）'!F78+'部门经济（附13-5）'!G78+'部门经济（附13-5）'!H78+'部门经济（附13-5）'!I78+'部门经济（附13-5）'!J78+'部门经济（附13-5）'!K78</f>
        <v>0</v>
      </c>
      <c r="L78" s="88"/>
      <c r="M78" s="88"/>
      <c r="N78" s="88"/>
      <c r="O78" s="88"/>
    </row>
    <row r="79" spans="1:15" ht="24.75" customHeight="1">
      <c r="A79" s="53" t="s">
        <v>1449</v>
      </c>
      <c r="B79" s="53">
        <v>2100401</v>
      </c>
      <c r="C79" s="53" t="s">
        <v>1385</v>
      </c>
      <c r="D79" s="88">
        <v>7104</v>
      </c>
      <c r="E79" s="88">
        <v>2000</v>
      </c>
      <c r="F79" s="88"/>
      <c r="G79" s="88"/>
      <c r="H79" s="88"/>
      <c r="I79" s="88"/>
      <c r="J79" s="88"/>
      <c r="K79" s="36">
        <f>L79+M79+N79+O79+'部门经济（附13-5）'!D79+'部门经济（附13-5）'!E79+'部门经济（附13-5）'!F79+'部门经济（附13-5）'!G79+'部门经济（附13-5）'!H79+'部门经济（附13-5）'!I79+'部门经济（附13-5）'!J79+'部门经济（附13-5）'!K79</f>
        <v>0</v>
      </c>
      <c r="L79" s="88"/>
      <c r="M79" s="88"/>
      <c r="N79" s="88"/>
      <c r="O79" s="88"/>
    </row>
    <row r="80" spans="1:15" ht="24.75" customHeight="1">
      <c r="A80" s="53" t="s">
        <v>1450</v>
      </c>
      <c r="B80" s="53">
        <v>2100403</v>
      </c>
      <c r="C80" s="53" t="s">
        <v>1385</v>
      </c>
      <c r="D80" s="88">
        <v>3552</v>
      </c>
      <c r="E80" s="88"/>
      <c r="F80" s="88"/>
      <c r="G80" s="88"/>
      <c r="H80" s="88"/>
      <c r="I80" s="88"/>
      <c r="J80" s="88"/>
      <c r="K80" s="36">
        <f>L80+M80+N80+O80+'部门经济（附13-5）'!D80+'部门经济（附13-5）'!E80+'部门经济（附13-5）'!F80+'部门经济（附13-5）'!G80+'部门经济（附13-5）'!H80+'部门经济（附13-5）'!I80+'部门经济（附13-5）'!J80+'部门经济（附13-5）'!K80</f>
        <v>0</v>
      </c>
      <c r="L80" s="88"/>
      <c r="M80" s="88"/>
      <c r="N80" s="88"/>
      <c r="O80" s="88"/>
    </row>
    <row r="81" spans="1:15" ht="24.75" customHeight="1">
      <c r="A81" s="57" t="s">
        <v>1451</v>
      </c>
      <c r="B81" s="57">
        <v>2100402</v>
      </c>
      <c r="C81" s="53" t="s">
        <v>1385</v>
      </c>
      <c r="D81" s="88"/>
      <c r="E81" s="88"/>
      <c r="F81" s="88"/>
      <c r="G81" s="88"/>
      <c r="H81" s="88"/>
      <c r="I81" s="88"/>
      <c r="J81" s="88">
        <v>45920</v>
      </c>
      <c r="K81" s="36">
        <f>L81+M81+N81+O81+'部门经济（附13-5）'!D81+'部门经济（附13-5）'!E81+'部门经济（附13-5）'!F81+'部门经济（附13-5）'!G81+'部门经济（附13-5）'!H81+'部门经济（附13-5）'!I81+'部门经济（附13-5）'!J81+'部门经济（附13-5）'!K81</f>
        <v>0</v>
      </c>
      <c r="L81" s="88"/>
      <c r="M81" s="88"/>
      <c r="N81" s="88"/>
      <c r="O81" s="88"/>
    </row>
    <row r="82" spans="1:15" ht="24.75" customHeight="1">
      <c r="A82" s="57" t="s">
        <v>1452</v>
      </c>
      <c r="B82" s="57">
        <v>2100407</v>
      </c>
      <c r="C82" s="53" t="s">
        <v>1385</v>
      </c>
      <c r="D82" s="88"/>
      <c r="E82" s="88"/>
      <c r="F82" s="88"/>
      <c r="G82" s="88"/>
      <c r="H82" s="88"/>
      <c r="I82" s="88"/>
      <c r="J82" s="88"/>
      <c r="K82" s="36">
        <f>L82+M82+N82+O82+'部门经济（附13-5）'!D82+'部门经济（附13-5）'!E82+'部门经济（附13-5）'!F82+'部门经济（附13-5）'!G82+'部门经济（附13-5）'!H82+'部门经济（附13-5）'!I82+'部门经济（附13-5）'!J82+'部门经济（附13-5）'!K82</f>
        <v>0</v>
      </c>
      <c r="L82" s="88"/>
      <c r="M82" s="88"/>
      <c r="N82" s="88"/>
      <c r="O82" s="88"/>
    </row>
    <row r="83" spans="1:15" ht="24.75" customHeight="1">
      <c r="A83" s="57" t="s">
        <v>1453</v>
      </c>
      <c r="B83" s="57">
        <v>2100407</v>
      </c>
      <c r="C83" s="53" t="s">
        <v>1385</v>
      </c>
      <c r="D83" s="88"/>
      <c r="E83" s="88"/>
      <c r="F83" s="88"/>
      <c r="G83" s="88"/>
      <c r="H83" s="88"/>
      <c r="I83" s="88"/>
      <c r="J83" s="88"/>
      <c r="K83" s="36">
        <f>L83+M83+N83+O83+'部门经济（附13-5）'!D83+'部门经济（附13-5）'!E83+'部门经济（附13-5）'!F83+'部门经济（附13-5）'!G83+'部门经济（附13-5）'!H83+'部门经济（附13-5）'!I83+'部门经济（附13-5）'!J83+'部门经济（附13-5）'!K83</f>
        <v>0</v>
      </c>
      <c r="L83" s="88"/>
      <c r="M83" s="88"/>
      <c r="N83" s="88"/>
      <c r="O83" s="88"/>
    </row>
    <row r="84" spans="1:15" ht="24.75" customHeight="1">
      <c r="A84" s="57" t="s">
        <v>1454</v>
      </c>
      <c r="B84" s="57">
        <v>2100407</v>
      </c>
      <c r="C84" s="53" t="s">
        <v>1385</v>
      </c>
      <c r="D84" s="88"/>
      <c r="E84" s="88"/>
      <c r="F84" s="88"/>
      <c r="G84" s="88"/>
      <c r="H84" s="88"/>
      <c r="I84" s="88"/>
      <c r="J84" s="88"/>
      <c r="K84" s="36">
        <f>L84+M84+N84+O84+'部门经济（附13-5）'!D84+'部门经济（附13-5）'!E84+'部门经济（附13-5）'!F84+'部门经济（附13-5）'!G84+'部门经济（附13-5）'!H84+'部门经济（附13-5）'!I84+'部门经济（附13-5）'!J84+'部门经济（附13-5）'!K84</f>
        <v>0</v>
      </c>
      <c r="L84" s="88"/>
      <c r="M84" s="88"/>
      <c r="N84" s="88"/>
      <c r="O84" s="88"/>
    </row>
    <row r="85" spans="1:15" ht="24.75" customHeight="1">
      <c r="A85" s="59" t="s">
        <v>1455</v>
      </c>
      <c r="B85" s="59" t="s">
        <v>1456</v>
      </c>
      <c r="C85" s="53" t="s">
        <v>1385</v>
      </c>
      <c r="D85" s="88"/>
      <c r="E85" s="88"/>
      <c r="F85" s="88"/>
      <c r="G85" s="88"/>
      <c r="H85" s="88"/>
      <c r="I85" s="88"/>
      <c r="J85" s="88"/>
      <c r="K85" s="36">
        <f>L85+M85+N85+O85+'部门经济（附13-5）'!D85+'部门经济（附13-5）'!E85+'部门经济（附13-5）'!F85+'部门经济（附13-5）'!G85+'部门经济（附13-5）'!H85+'部门经济（附13-5）'!I85+'部门经济（附13-5）'!J85+'部门经济（附13-5）'!K85</f>
        <v>0</v>
      </c>
      <c r="L85" s="88"/>
      <c r="M85" s="88"/>
      <c r="N85" s="88"/>
      <c r="O85" s="88"/>
    </row>
    <row r="86" spans="1:15" ht="24.75" customHeight="1">
      <c r="A86" s="53" t="s">
        <v>1455</v>
      </c>
      <c r="B86" s="53" t="s">
        <v>1457</v>
      </c>
      <c r="C86" s="53" t="s">
        <v>1385</v>
      </c>
      <c r="D86" s="88"/>
      <c r="E86" s="88"/>
      <c r="F86" s="88"/>
      <c r="G86" s="88"/>
      <c r="H86" s="88"/>
      <c r="I86" s="88"/>
      <c r="J86" s="88"/>
      <c r="K86" s="36">
        <f>L86+M86+N86+O86+'部门经济（附13-5）'!D86+'部门经济（附13-5）'!E86+'部门经济（附13-5）'!F86+'部门经济（附13-5）'!G86+'部门经济（附13-5）'!H86+'部门经济（附13-5）'!I86+'部门经济（附13-5）'!J86+'部门经济（附13-5）'!K86</f>
        <v>0</v>
      </c>
      <c r="L86" s="88"/>
      <c r="M86" s="88"/>
      <c r="N86" s="88"/>
      <c r="O86" s="88"/>
    </row>
    <row r="87" spans="1:15" ht="24.75" customHeight="1">
      <c r="A87" s="53" t="s">
        <v>1458</v>
      </c>
      <c r="B87" s="53">
        <v>2100202</v>
      </c>
      <c r="C87" s="53" t="s">
        <v>1385</v>
      </c>
      <c r="D87" s="88"/>
      <c r="E87" s="88"/>
      <c r="F87" s="88"/>
      <c r="G87" s="88"/>
      <c r="H87" s="88"/>
      <c r="I87" s="88"/>
      <c r="J87" s="88"/>
      <c r="K87" s="36">
        <f>L87+M87+N87+O87+'部门经济（附13-5）'!D87+'部门经济（附13-5）'!E87+'部门经济（附13-5）'!F87+'部门经济（附13-5）'!G87+'部门经济（附13-5）'!H87+'部门经济（附13-5）'!I87+'部门经济（附13-5）'!J87+'部门经济（附13-5）'!K87</f>
        <v>0</v>
      </c>
      <c r="L87" s="88"/>
      <c r="M87" s="88"/>
      <c r="N87" s="88"/>
      <c r="O87" s="88"/>
    </row>
    <row r="88" spans="1:15" ht="24.75" customHeight="1">
      <c r="A88" s="53" t="s">
        <v>1459</v>
      </c>
      <c r="B88" s="53">
        <v>2200102</v>
      </c>
      <c r="C88" s="53" t="s">
        <v>1385</v>
      </c>
      <c r="D88" s="36">
        <v>3552</v>
      </c>
      <c r="E88" s="36"/>
      <c r="F88" s="36"/>
      <c r="G88" s="36"/>
      <c r="H88" s="36"/>
      <c r="I88" s="36"/>
      <c r="J88" s="36"/>
      <c r="K88" s="36">
        <f>L88+M88+N88+O88+'部门经济（附13-5）'!D88+'部门经济（附13-5）'!E88+'部门经济（附13-5）'!F88+'部门经济（附13-5）'!G88+'部门经济（附13-5）'!H88+'部门经济（附13-5）'!I88+'部门经济（附13-5）'!J88+'部门经济（附13-5）'!K88</f>
        <v>0</v>
      </c>
      <c r="L88" s="36"/>
      <c r="M88" s="36"/>
      <c r="N88" s="36"/>
      <c r="O88" s="36"/>
    </row>
    <row r="89" spans="1:15" ht="24.75" customHeight="1">
      <c r="A89" s="53" t="s">
        <v>1460</v>
      </c>
      <c r="B89" s="53">
        <v>2120101</v>
      </c>
      <c r="C89" s="53" t="s">
        <v>1385</v>
      </c>
      <c r="D89" s="88"/>
      <c r="E89" s="88"/>
      <c r="F89" s="88"/>
      <c r="G89" s="88"/>
      <c r="H89" s="88"/>
      <c r="I89" s="88"/>
      <c r="J89" s="88"/>
      <c r="K89" s="36">
        <f>L89+M89+N89+O89+'部门经济（附13-5）'!D89+'部门经济（附13-5）'!E89+'部门经济（附13-5）'!F89+'部门经济（附13-5）'!G89+'部门经济（附13-5）'!H89+'部门经济（附13-5）'!I89+'部门经济（附13-5）'!J89+'部门经济（附13-5）'!K89</f>
        <v>0</v>
      </c>
      <c r="L89" s="88"/>
      <c r="M89" s="88"/>
      <c r="N89" s="88"/>
      <c r="O89" s="88"/>
    </row>
    <row r="90" spans="1:15" ht="24.75" customHeight="1">
      <c r="A90" s="53" t="s">
        <v>1461</v>
      </c>
      <c r="B90" s="53">
        <v>2140101</v>
      </c>
      <c r="C90" s="53" t="s">
        <v>1385</v>
      </c>
      <c r="D90" s="36">
        <v>12552</v>
      </c>
      <c r="E90" s="88"/>
      <c r="F90" s="88"/>
      <c r="G90" s="88"/>
      <c r="H90" s="88"/>
      <c r="I90" s="88"/>
      <c r="J90" s="88"/>
      <c r="K90" s="36">
        <f>L90+M90+N90+O90+'部门经济（附13-5）'!D90+'部门经济（附13-5）'!E90+'部门经济（附13-5）'!F90+'部门经济（附13-5）'!G90+'部门经济（附13-5）'!H90+'部门经济（附13-5）'!I90+'部门经济（附13-5）'!J90+'部门经济（附13-5）'!K90</f>
        <v>0</v>
      </c>
      <c r="L90" s="88"/>
      <c r="M90" s="36"/>
      <c r="N90" s="88"/>
      <c r="O90" s="88"/>
    </row>
    <row r="91" spans="1:15" ht="24.75" customHeight="1">
      <c r="A91" s="53" t="s">
        <v>1462</v>
      </c>
      <c r="B91" s="53">
        <v>2110101</v>
      </c>
      <c r="C91" s="53" t="s">
        <v>1385</v>
      </c>
      <c r="D91" s="88"/>
      <c r="E91" s="88"/>
      <c r="F91" s="88"/>
      <c r="G91" s="88"/>
      <c r="H91" s="88"/>
      <c r="I91" s="88"/>
      <c r="J91" s="88"/>
      <c r="K91" s="36">
        <f>L91+M91+N91+O91+'部门经济（附13-5）'!D91+'部门经济（附13-5）'!E91+'部门经济（附13-5）'!F91+'部门经济（附13-5）'!G91+'部门经济（附13-5）'!H91+'部门经济（附13-5）'!I91+'部门经济（附13-5）'!J91+'部门经济（附13-5）'!K91</f>
        <v>0</v>
      </c>
      <c r="L91" s="88"/>
      <c r="M91" s="88"/>
      <c r="N91" s="88"/>
      <c r="O91" s="88"/>
    </row>
    <row r="92" spans="1:15" ht="24.75" customHeight="1">
      <c r="A92" s="53" t="s">
        <v>1463</v>
      </c>
      <c r="B92" s="53">
        <v>2010401</v>
      </c>
      <c r="C92" s="53" t="s">
        <v>1385</v>
      </c>
      <c r="D92" s="36">
        <v>38600</v>
      </c>
      <c r="E92" s="88"/>
      <c r="F92" s="88"/>
      <c r="G92" s="88"/>
      <c r="H92" s="88"/>
      <c r="I92" s="88"/>
      <c r="J92" s="88"/>
      <c r="K92" s="36">
        <f>L92+M92+N92+O92+'部门经济（附13-5）'!D92+'部门经济（附13-5）'!E92+'部门经济（附13-5）'!F92+'部门经济（附13-5）'!G92+'部门经济（附13-5）'!H92+'部门经济（附13-5）'!I92+'部门经济（附13-5）'!J92+'部门经济（附13-5）'!K92</f>
        <v>0</v>
      </c>
      <c r="L92" s="88"/>
      <c r="M92" s="88"/>
      <c r="N92" s="88"/>
      <c r="O92" s="88"/>
    </row>
    <row r="93" spans="1:15" ht="24.75" customHeight="1">
      <c r="A93" s="53" t="s">
        <v>1464</v>
      </c>
      <c r="B93" s="53">
        <v>2010450</v>
      </c>
      <c r="C93" s="53" t="s">
        <v>1385</v>
      </c>
      <c r="D93" s="88"/>
      <c r="E93" s="88"/>
      <c r="F93" s="88"/>
      <c r="G93" s="88"/>
      <c r="H93" s="88"/>
      <c r="I93" s="88"/>
      <c r="J93" s="88"/>
      <c r="K93" s="36">
        <f>L93+M93+N93+O93+'部门经济（附13-5）'!D93+'部门经济（附13-5）'!E93+'部门经济（附13-5）'!F93+'部门经济（附13-5）'!G93+'部门经济（附13-5）'!H93+'部门经济（附13-5）'!I93+'部门经济（附13-5）'!J93+'部门经济（附13-5）'!K93</f>
        <v>0</v>
      </c>
      <c r="L93" s="88"/>
      <c r="M93" s="88"/>
      <c r="N93" s="88"/>
      <c r="O93" s="88"/>
    </row>
    <row r="94" spans="1:15" ht="24.75" customHeight="1">
      <c r="A94" s="53" t="s">
        <v>1465</v>
      </c>
      <c r="B94" s="53">
        <v>2120501</v>
      </c>
      <c r="C94" s="53" t="s">
        <v>1385</v>
      </c>
      <c r="D94" s="88"/>
      <c r="E94" s="88"/>
      <c r="F94" s="88"/>
      <c r="G94" s="88"/>
      <c r="H94" s="88"/>
      <c r="I94" s="88"/>
      <c r="J94" s="88"/>
      <c r="K94" s="36">
        <f>L94+M94+N94+O94+'部门经济（附13-5）'!D94+'部门经济（附13-5）'!E94+'部门经济（附13-5）'!F94+'部门经济（附13-5）'!G94+'部门经济（附13-5）'!H94+'部门经济（附13-5）'!I94+'部门经济（附13-5）'!J94+'部门经济（附13-5）'!K94</f>
        <v>0</v>
      </c>
      <c r="L94" s="88"/>
      <c r="M94" s="88"/>
      <c r="N94" s="88"/>
      <c r="O94" s="88"/>
    </row>
    <row r="95" spans="1:15" ht="24.75" customHeight="1">
      <c r="A95" s="53" t="s">
        <v>1466</v>
      </c>
      <c r="B95" s="53">
        <v>2120501</v>
      </c>
      <c r="C95" s="53" t="s">
        <v>1385</v>
      </c>
      <c r="D95" s="88"/>
      <c r="E95" s="88"/>
      <c r="F95" s="88"/>
      <c r="G95" s="88"/>
      <c r="H95" s="88"/>
      <c r="I95" s="88"/>
      <c r="J95" s="88"/>
      <c r="K95" s="36">
        <f>L95+M95+N95+O95+'部门经济（附13-5）'!D95+'部门经济（附13-5）'!E95+'部门经济（附13-5）'!F95+'部门经济（附13-5）'!G95+'部门经济（附13-5）'!H95+'部门经济（附13-5）'!I95+'部门经济（附13-5）'!J95+'部门经济（附13-5）'!K95</f>
        <v>0</v>
      </c>
      <c r="L95" s="88"/>
      <c r="M95" s="88"/>
      <c r="N95" s="88"/>
      <c r="O95" s="88"/>
    </row>
    <row r="96" spans="1:15" ht="24.75" customHeight="1">
      <c r="A96" s="57" t="s">
        <v>1467</v>
      </c>
      <c r="B96" s="57">
        <v>2010450</v>
      </c>
      <c r="C96" s="53" t="s">
        <v>1385</v>
      </c>
      <c r="D96" s="88"/>
      <c r="E96" s="88"/>
      <c r="F96" s="88"/>
      <c r="G96" s="88"/>
      <c r="H96" s="88"/>
      <c r="I96" s="88"/>
      <c r="J96" s="88"/>
      <c r="K96" s="36">
        <f>L96+M96+N96+O96+'部门经济（附13-5）'!D96+'部门经济（附13-5）'!E96+'部门经济（附13-5）'!F96+'部门经济（附13-5）'!G96+'部门经济（附13-5）'!H96+'部门经济（附13-5）'!I96+'部门经济（附13-5）'!J96+'部门经济（附13-5）'!K96</f>
        <v>0</v>
      </c>
      <c r="L96" s="88"/>
      <c r="M96" s="88"/>
      <c r="N96" s="88"/>
      <c r="O96" s="88"/>
    </row>
    <row r="97" spans="1:15" ht="24.75" customHeight="1">
      <c r="A97" s="57" t="s">
        <v>1468</v>
      </c>
      <c r="B97" s="57">
        <v>2120104</v>
      </c>
      <c r="C97" s="53" t="s">
        <v>1385</v>
      </c>
      <c r="D97" s="88"/>
      <c r="E97" s="88"/>
      <c r="F97" s="88"/>
      <c r="G97" s="88"/>
      <c r="H97" s="88"/>
      <c r="I97" s="88"/>
      <c r="J97" s="88"/>
      <c r="K97" s="36">
        <f>L97+M97+N97+O97+'部门经济（附13-5）'!D97+'部门经济（附13-5）'!E97+'部门经济（附13-5）'!F97+'部门经济（附13-5）'!G97+'部门经济（附13-5）'!H97+'部门经济（附13-5）'!I97+'部门经济（附13-5）'!J97+'部门经济（附13-5）'!K97</f>
        <v>0</v>
      </c>
      <c r="L97" s="88"/>
      <c r="M97" s="88"/>
      <c r="N97" s="88"/>
      <c r="O97" s="88"/>
    </row>
    <row r="98" spans="1:15" ht="24.75" customHeight="1">
      <c r="A98" s="57" t="s">
        <v>1469</v>
      </c>
      <c r="B98" s="57">
        <v>2210399</v>
      </c>
      <c r="C98" s="53" t="s">
        <v>1385</v>
      </c>
      <c r="D98" s="88"/>
      <c r="E98" s="88"/>
      <c r="F98" s="88"/>
      <c r="G98" s="88"/>
      <c r="H98" s="88"/>
      <c r="I98" s="88"/>
      <c r="J98" s="88"/>
      <c r="K98" s="36">
        <f>L98+M98+N98+O98+'部门经济（附13-5）'!D98+'部门经济（附13-5）'!E98+'部门经济（附13-5）'!F98+'部门经济（附13-5）'!G98+'部门经济（附13-5）'!H98+'部门经济（附13-5）'!I98+'部门经济（附13-5）'!J98+'部门经济（附13-5）'!K98</f>
        <v>0</v>
      </c>
      <c r="L98" s="88"/>
      <c r="M98" s="88"/>
      <c r="N98" s="88"/>
      <c r="O98" s="88"/>
    </row>
    <row r="99" spans="1:15" ht="24.75" customHeight="1">
      <c r="A99" s="57" t="s">
        <v>1470</v>
      </c>
      <c r="B99" s="57">
        <v>2010301</v>
      </c>
      <c r="C99" s="53" t="s">
        <v>1385</v>
      </c>
      <c r="D99" s="88"/>
      <c r="E99" s="88"/>
      <c r="F99" s="88"/>
      <c r="G99" s="88"/>
      <c r="H99" s="88"/>
      <c r="I99" s="88"/>
      <c r="J99" s="88"/>
      <c r="K99" s="36">
        <f>L99+M99+N99+O99+'部门经济（附13-5）'!D99+'部门经济（附13-5）'!E99+'部门经济（附13-5）'!F99+'部门经济（附13-5）'!G99+'部门经济（附13-5）'!H99+'部门经济（附13-5）'!I99+'部门经济（附13-5）'!J99+'部门经济（附13-5）'!K99</f>
        <v>0</v>
      </c>
      <c r="L99" s="88"/>
      <c r="M99" s="88"/>
      <c r="N99" s="88"/>
      <c r="O99" s="88"/>
    </row>
    <row r="100" spans="1:15" ht="24.75" customHeight="1">
      <c r="A100" s="36" t="s">
        <v>1471</v>
      </c>
      <c r="B100" s="36">
        <v>2130104</v>
      </c>
      <c r="C100" s="53" t="s">
        <v>1385</v>
      </c>
      <c r="D100" s="36">
        <v>5224</v>
      </c>
      <c r="E100" s="36"/>
      <c r="F100" s="36"/>
      <c r="G100" s="36"/>
      <c r="H100" s="36"/>
      <c r="I100" s="36"/>
      <c r="J100" s="36"/>
      <c r="K100" s="36">
        <f>L100+M100+N100+O100+'部门经济（附13-5）'!D100+'部门经济（附13-5）'!E100+'部门经济（附13-5）'!F100+'部门经济（附13-5）'!G100+'部门经济（附13-5）'!H100+'部门经济（附13-5）'!I100+'部门经济（附13-5）'!J100+'部门经济（附13-5）'!K100</f>
        <v>0</v>
      </c>
      <c r="L100" s="36"/>
      <c r="M100" s="36"/>
      <c r="N100" s="36"/>
      <c r="O100" s="36"/>
    </row>
    <row r="101" spans="1:15" ht="24.75" customHeight="1">
      <c r="A101" s="53" t="s">
        <v>1472</v>
      </c>
      <c r="B101" s="53">
        <v>2130204</v>
      </c>
      <c r="C101" s="53" t="s">
        <v>1385</v>
      </c>
      <c r="D101" s="36">
        <v>10656</v>
      </c>
      <c r="E101" s="36"/>
      <c r="F101" s="36"/>
      <c r="G101" s="36"/>
      <c r="H101" s="36"/>
      <c r="I101" s="36"/>
      <c r="J101" s="36"/>
      <c r="K101" s="36">
        <f>L101+M101+N101+O101+'部门经济（附13-5）'!D101+'部门经济（附13-5）'!E101+'部门经济（附13-5）'!F101+'部门经济（附13-5）'!G101+'部门经济（附13-5）'!H101+'部门经济（附13-5）'!I101+'部门经济（附13-5）'!J101+'部门经济（附13-5）'!K101</f>
        <v>0</v>
      </c>
      <c r="L101" s="36"/>
      <c r="M101" s="36"/>
      <c r="N101" s="36"/>
      <c r="O101" s="36"/>
    </row>
    <row r="102" spans="1:15" ht="24.75" customHeight="1">
      <c r="A102" s="53" t="s">
        <v>1472</v>
      </c>
      <c r="B102" s="53">
        <v>2130299</v>
      </c>
      <c r="C102" s="53" t="s">
        <v>1385</v>
      </c>
      <c r="D102" s="53"/>
      <c r="E102" s="53"/>
      <c r="F102" s="53"/>
      <c r="G102" s="53"/>
      <c r="H102" s="53"/>
      <c r="I102" s="53"/>
      <c r="J102" s="53"/>
      <c r="K102" s="36">
        <f>L102+M102+N102+O102+'部门经济（附13-5）'!D102+'部门经济（附13-5）'!E102+'部门经济（附13-5）'!F102+'部门经济（附13-5）'!G102+'部门经济（附13-5）'!H102+'部门经济（附13-5）'!I102+'部门经济（附13-5）'!J102+'部门经济（附13-5）'!K102</f>
        <v>0</v>
      </c>
      <c r="L102" s="53"/>
      <c r="M102" s="53"/>
      <c r="N102" s="53"/>
      <c r="O102" s="53"/>
    </row>
    <row r="103" spans="1:15" ht="24.75" customHeight="1">
      <c r="A103" s="53" t="s">
        <v>1473</v>
      </c>
      <c r="B103" s="53">
        <v>2130302</v>
      </c>
      <c r="C103" s="53" t="s">
        <v>1385</v>
      </c>
      <c r="D103" s="53"/>
      <c r="E103" s="53"/>
      <c r="F103" s="53"/>
      <c r="G103" s="53"/>
      <c r="H103" s="53"/>
      <c r="I103" s="53"/>
      <c r="J103" s="53"/>
      <c r="K103" s="36">
        <f>L103+M103+N103+O103+'部门经济（附13-5）'!D103+'部门经济（附13-5）'!E103+'部门经济（附13-5）'!F103+'部门经济（附13-5）'!G103+'部门经济（附13-5）'!H103+'部门经济（附13-5）'!I103+'部门经济（附13-5）'!J103+'部门经济（附13-5）'!K103</f>
        <v>0</v>
      </c>
      <c r="L103" s="53"/>
      <c r="M103" s="53"/>
      <c r="N103" s="53"/>
      <c r="O103" s="53"/>
    </row>
    <row r="104" spans="1:15" ht="24.75" customHeight="1">
      <c r="A104" s="53" t="s">
        <v>1474</v>
      </c>
      <c r="B104" s="53">
        <v>2130104</v>
      </c>
      <c r="C104" s="53" t="s">
        <v>1385</v>
      </c>
      <c r="D104" s="53"/>
      <c r="E104" s="53"/>
      <c r="F104" s="53"/>
      <c r="G104" s="53"/>
      <c r="H104" s="53"/>
      <c r="I104" s="53"/>
      <c r="J104" s="36">
        <v>30000</v>
      </c>
      <c r="K104" s="36">
        <f>L104+M104+N104+O104+'部门经济（附13-5）'!D104+'部门经济（附13-5）'!E104+'部门经济（附13-5）'!F104+'部门经济（附13-5）'!G104+'部门经济（附13-5）'!H104+'部门经济（附13-5）'!I104+'部门经济（附13-5）'!J104+'部门经济（附13-5）'!K104</f>
        <v>0</v>
      </c>
      <c r="L104" s="53"/>
      <c r="M104" s="53"/>
      <c r="N104" s="53"/>
      <c r="O104" s="53"/>
    </row>
    <row r="105" spans="1:15" ht="24.75" customHeight="1">
      <c r="A105" s="53" t="s">
        <v>1474</v>
      </c>
      <c r="B105" s="53">
        <v>2130199</v>
      </c>
      <c r="C105" s="53" t="s">
        <v>1385</v>
      </c>
      <c r="D105" s="53"/>
      <c r="E105" s="53"/>
      <c r="F105" s="53"/>
      <c r="G105" s="53"/>
      <c r="H105" s="53"/>
      <c r="I105" s="53"/>
      <c r="J105" s="53"/>
      <c r="K105" s="36">
        <f>L105+M105+N105+O105+'部门经济（附13-5）'!D105+'部门经济（附13-5）'!E105+'部门经济（附13-5）'!F105+'部门经济（附13-5）'!G105+'部门经济（附13-5）'!H105+'部门经济（附13-5）'!I105+'部门经济（附13-5）'!J105+'部门经济（附13-5）'!K105</f>
        <v>0</v>
      </c>
      <c r="L105" s="53"/>
      <c r="M105" s="53"/>
      <c r="N105" s="53"/>
      <c r="O105" s="53"/>
    </row>
    <row r="106" spans="1:15" ht="24.75" customHeight="1">
      <c r="A106" s="53" t="s">
        <v>1475</v>
      </c>
      <c r="B106" s="53">
        <v>2130501</v>
      </c>
      <c r="C106" s="53" t="s">
        <v>1385</v>
      </c>
      <c r="D106" s="53"/>
      <c r="E106" s="53"/>
      <c r="F106" s="53"/>
      <c r="G106" s="53"/>
      <c r="H106" s="53"/>
      <c r="I106" s="53"/>
      <c r="J106" s="53"/>
      <c r="K106" s="36">
        <f>L106+M106+N106+O106+'部门经济（附13-5）'!D106+'部门经济（附13-5）'!E106+'部门经济（附13-5）'!F106+'部门经济（附13-5）'!G106+'部门经济（附13-5）'!H106+'部门经济（附13-5）'!I106+'部门经济（附13-5）'!J106+'部门经济（附13-5）'!K106</f>
        <v>0</v>
      </c>
      <c r="L106" s="53"/>
      <c r="M106" s="53"/>
      <c r="N106" s="53"/>
      <c r="O106" s="53"/>
    </row>
    <row r="107" spans="1:15" ht="24.75" customHeight="1">
      <c r="A107" s="53" t="s">
        <v>1476</v>
      </c>
      <c r="B107" s="53">
        <v>2130101</v>
      </c>
      <c r="C107" s="53" t="s">
        <v>1385</v>
      </c>
      <c r="D107" s="36">
        <v>7104</v>
      </c>
      <c r="E107" s="53"/>
      <c r="F107" s="53"/>
      <c r="G107" s="53"/>
      <c r="H107" s="53"/>
      <c r="I107" s="53"/>
      <c r="J107" s="53"/>
      <c r="K107" s="36">
        <f>L107+M107+N107+O107+'部门经济（附13-5）'!D107+'部门经济（附13-5）'!E107+'部门经济（附13-5）'!F107+'部门经济（附13-5）'!G107+'部门经济（附13-5）'!H107+'部门经济（附13-5）'!I107+'部门经济（附13-5）'!J107+'部门经济（附13-5）'!K107</f>
        <v>0</v>
      </c>
      <c r="L107" s="53"/>
      <c r="M107" s="53"/>
      <c r="N107" s="53"/>
      <c r="O107" s="53"/>
    </row>
    <row r="108" spans="1:15" ht="24.75" customHeight="1">
      <c r="A108" s="53" t="s">
        <v>1476</v>
      </c>
      <c r="B108" s="53">
        <v>2130104</v>
      </c>
      <c r="C108" s="53" t="s">
        <v>1385</v>
      </c>
      <c r="D108" s="53">
        <v>58900</v>
      </c>
      <c r="E108" s="53"/>
      <c r="F108" s="53"/>
      <c r="G108" s="53"/>
      <c r="H108" s="53"/>
      <c r="I108" s="53"/>
      <c r="J108" s="53"/>
      <c r="K108" s="36">
        <f>L108+M108+N108+O108+'部门经济（附13-5）'!D108+'部门经济（附13-5）'!E108+'部门经济（附13-5）'!F108+'部门经济（附13-5）'!G108+'部门经济（附13-5）'!H108+'部门经济（附13-5）'!I108+'部门经济（附13-5）'!J108+'部门经济（附13-5）'!K108</f>
        <v>0</v>
      </c>
      <c r="L108" s="53"/>
      <c r="M108" s="53"/>
      <c r="N108" s="53"/>
      <c r="O108" s="53"/>
    </row>
    <row r="109" spans="1:15" ht="24.75" customHeight="1">
      <c r="A109" s="53" t="s">
        <v>1477</v>
      </c>
      <c r="B109" s="53">
        <v>2130104</v>
      </c>
      <c r="C109" s="53" t="s">
        <v>1385</v>
      </c>
      <c r="D109" s="53">
        <v>24864</v>
      </c>
      <c r="E109" s="53"/>
      <c r="F109" s="53"/>
      <c r="G109" s="53"/>
      <c r="H109" s="53"/>
      <c r="I109" s="53"/>
      <c r="J109" s="53"/>
      <c r="K109" s="36">
        <f>L109+M109+N109+O109+'部门经济（附13-5）'!D109+'部门经济（附13-5）'!E109+'部门经济（附13-5）'!F109+'部门经济（附13-5）'!G109+'部门经济（附13-5）'!H109+'部门经济（附13-5）'!I109+'部门经济（附13-5）'!J109+'部门经济（附13-5）'!K109</f>
        <v>0</v>
      </c>
      <c r="L109" s="53"/>
      <c r="M109" s="53"/>
      <c r="N109" s="53"/>
      <c r="O109" s="53"/>
    </row>
    <row r="110" spans="1:15" ht="24.75" customHeight="1">
      <c r="A110" s="92" t="s">
        <v>1478</v>
      </c>
      <c r="B110" s="53">
        <v>2130104</v>
      </c>
      <c r="C110" s="53" t="s">
        <v>1385</v>
      </c>
      <c r="D110" s="53"/>
      <c r="E110" s="53"/>
      <c r="F110" s="53"/>
      <c r="G110" s="53"/>
      <c r="H110" s="53"/>
      <c r="I110" s="53"/>
      <c r="J110" s="53"/>
      <c r="K110" s="36">
        <f>L110+M110+N110+O110+'部门经济（附13-5）'!D110+'部门经济（附13-5）'!E110+'部门经济（附13-5）'!F110+'部门经济（附13-5）'!G110+'部门经济（附13-5）'!H110+'部门经济（附13-5）'!I110+'部门经济（附13-5）'!J110+'部门经济（附13-5）'!K110</f>
        <v>0</v>
      </c>
      <c r="L110" s="53"/>
      <c r="M110" s="53"/>
      <c r="N110" s="53"/>
      <c r="O110" s="53"/>
    </row>
    <row r="111" spans="1:15" ht="24.75" customHeight="1">
      <c r="A111" s="53" t="s">
        <v>1479</v>
      </c>
      <c r="B111" s="57">
        <v>2010301</v>
      </c>
      <c r="C111" s="53" t="s">
        <v>1385</v>
      </c>
      <c r="D111" s="53"/>
      <c r="E111" s="53"/>
      <c r="F111" s="53"/>
      <c r="G111" s="53"/>
      <c r="H111" s="53"/>
      <c r="I111" s="53"/>
      <c r="J111" s="53"/>
      <c r="K111" s="36">
        <f>L111+M111+N111+O111+'部门经济（附13-5）'!D111+'部门经济（附13-5）'!E111+'部门经济（附13-5）'!F111+'部门经济（附13-5）'!G111+'部门经济（附13-5）'!H111+'部门经济（附13-5）'!I111+'部门经济（附13-5）'!J111+'部门经济（附13-5）'!K111</f>
        <v>0</v>
      </c>
      <c r="L111" s="53"/>
      <c r="M111" s="53"/>
      <c r="N111" s="53"/>
      <c r="O111" s="53"/>
    </row>
    <row r="112" spans="1:15" ht="24.75" customHeight="1">
      <c r="A112" s="57" t="s">
        <v>1480</v>
      </c>
      <c r="B112" s="57">
        <v>2130104</v>
      </c>
      <c r="C112" s="53" t="s">
        <v>1385</v>
      </c>
      <c r="D112" s="53"/>
      <c r="E112" s="53"/>
      <c r="F112" s="53"/>
      <c r="G112" s="53"/>
      <c r="H112" s="53"/>
      <c r="I112" s="53"/>
      <c r="J112" s="53"/>
      <c r="K112" s="36">
        <f>L112+M112+N112+O112+'部门经济（附13-5）'!D112+'部门经济（附13-5）'!E112+'部门经济（附13-5）'!F112+'部门经济（附13-5）'!G112+'部门经济（附13-5）'!H112+'部门经济（附13-5）'!I112+'部门经济（附13-5）'!J112+'部门经济（附13-5）'!K112</f>
        <v>0</v>
      </c>
      <c r="L112" s="53"/>
      <c r="M112" s="53"/>
      <c r="N112" s="53"/>
      <c r="O112" s="53"/>
    </row>
    <row r="113" spans="1:15" ht="24.75" customHeight="1">
      <c r="A113" s="57" t="s">
        <v>1481</v>
      </c>
      <c r="B113" s="57">
        <v>2200509</v>
      </c>
      <c r="C113" s="53" t="s">
        <v>1385</v>
      </c>
      <c r="D113" s="53"/>
      <c r="E113" s="53"/>
      <c r="F113" s="53"/>
      <c r="G113" s="53"/>
      <c r="H113" s="53"/>
      <c r="I113" s="53"/>
      <c r="J113" s="53"/>
      <c r="K113" s="36">
        <f>L113+M113+N113+O113+'部门经济（附13-5）'!D113+'部门经济（附13-5）'!E113+'部门经济（附13-5）'!F113+'部门经济（附13-5）'!G113+'部门经济（附13-5）'!H113+'部门经济（附13-5）'!I113+'部门经济（附13-5）'!J113+'部门经济（附13-5）'!K113</f>
        <v>0</v>
      </c>
      <c r="L113" s="53"/>
      <c r="M113" s="53"/>
      <c r="N113" s="53"/>
      <c r="O113" s="53"/>
    </row>
    <row r="114" spans="1:15" ht="24.75" customHeight="1">
      <c r="A114" s="57" t="s">
        <v>1482</v>
      </c>
      <c r="B114" s="57">
        <v>2130210</v>
      </c>
      <c r="C114" s="53" t="s">
        <v>1385</v>
      </c>
      <c r="D114" s="53"/>
      <c r="E114" s="53"/>
      <c r="F114" s="53"/>
      <c r="G114" s="53"/>
      <c r="H114" s="53"/>
      <c r="I114" s="53"/>
      <c r="J114" s="53"/>
      <c r="K114" s="36">
        <f>L114+M114+N114+O114+'部门经济（附13-5）'!D114+'部门经济（附13-5）'!E114+'部门经济（附13-5）'!F114+'部门经济（附13-5）'!G114+'部门经济（附13-5）'!H114+'部门经济（附13-5）'!I114+'部门经济（附13-5）'!J114+'部门经济（附13-5）'!K114</f>
        <v>0</v>
      </c>
      <c r="L114" s="53"/>
      <c r="M114" s="53"/>
      <c r="N114" s="53"/>
      <c r="O114" s="53"/>
    </row>
    <row r="115" spans="1:15" ht="24.75" customHeight="1">
      <c r="A115" s="61" t="s">
        <v>1525</v>
      </c>
      <c r="B115" s="61">
        <v>2050802</v>
      </c>
      <c r="C115" s="53" t="s">
        <v>1385</v>
      </c>
      <c r="D115" s="26">
        <v>3552</v>
      </c>
      <c r="E115" s="26"/>
      <c r="F115" s="26"/>
      <c r="G115" s="26"/>
      <c r="H115" s="26"/>
      <c r="I115" s="26"/>
      <c r="J115" s="26"/>
      <c r="K115" s="36">
        <f>L115+M115+N115+O115+'部门经济（附13-5）'!D115+'部门经济（附13-5）'!E115+'部门经济（附13-5）'!F115+'部门经济（附13-5）'!G115+'部门经济（附13-5）'!H115+'部门经济（附13-5）'!I115+'部门经济（附13-5）'!J115+'部门经济（附13-5）'!K115</f>
        <v>0</v>
      </c>
      <c r="L115" s="26"/>
      <c r="M115" s="26"/>
      <c r="N115" s="26"/>
      <c r="O115" s="26"/>
    </row>
    <row r="116" spans="1:15" ht="24.75" customHeight="1">
      <c r="A116" s="61" t="s">
        <v>1484</v>
      </c>
      <c r="B116" s="61">
        <v>2060701</v>
      </c>
      <c r="C116" s="53" t="s">
        <v>1385</v>
      </c>
      <c r="D116" s="27"/>
      <c r="E116" s="27"/>
      <c r="F116" s="27"/>
      <c r="G116" s="27"/>
      <c r="H116" s="27"/>
      <c r="I116" s="27"/>
      <c r="J116" s="27"/>
      <c r="K116" s="36">
        <f>L116+M116+N116+O116+'部门经济（附13-5）'!D116+'部门经济（附13-5）'!E116+'部门经济（附13-5）'!F116+'部门经济（附13-5）'!G116+'部门经济（附13-5）'!H116+'部门经济（附13-5）'!I116+'部门经济（附13-5）'!J116+'部门经济（附13-5）'!K116</f>
        <v>0</v>
      </c>
      <c r="L116" s="27"/>
      <c r="M116" s="27"/>
      <c r="N116" s="27"/>
      <c r="O116" s="27"/>
    </row>
    <row r="117" spans="1:15" ht="24.75" customHeight="1">
      <c r="A117" s="63" t="s">
        <v>1485</v>
      </c>
      <c r="B117" s="63">
        <v>2012950</v>
      </c>
      <c r="C117" s="53" t="s">
        <v>1385</v>
      </c>
      <c r="D117" s="27"/>
      <c r="E117" s="27"/>
      <c r="F117" s="27"/>
      <c r="G117" s="27"/>
      <c r="H117" s="27"/>
      <c r="I117" s="27"/>
      <c r="J117" s="27"/>
      <c r="K117" s="36">
        <f>L117+M117+N117+O117+'部门经济（附13-5）'!D117+'部门经济（附13-5）'!E117+'部门经济（附13-5）'!F117+'部门经济（附13-5）'!G117+'部门经济（附13-5）'!H117+'部门经济（附13-5）'!I117+'部门经济（附13-5）'!J117+'部门经济（附13-5）'!K117</f>
        <v>0</v>
      </c>
      <c r="L117" s="27"/>
      <c r="M117" s="27"/>
      <c r="N117" s="27"/>
      <c r="O117" s="27"/>
    </row>
    <row r="118" spans="1:15" ht="24.75" customHeight="1">
      <c r="A118" s="63" t="s">
        <v>1486</v>
      </c>
      <c r="B118" s="63">
        <v>2013301</v>
      </c>
      <c r="C118" s="53" t="s">
        <v>1385</v>
      </c>
      <c r="D118" s="27"/>
      <c r="E118" s="27"/>
      <c r="F118" s="27"/>
      <c r="G118" s="27"/>
      <c r="H118" s="27"/>
      <c r="I118" s="27"/>
      <c r="J118" s="27"/>
      <c r="K118" s="36">
        <f>L118+M118+N118+O118+'部门经济（附13-5）'!D118+'部门经济（附13-5）'!E118+'部门经济（附13-5）'!F118+'部门经济（附13-5）'!G118+'部门经济（附13-5）'!H118+'部门经济（附13-5）'!I118+'部门经济（附13-5）'!J118+'部门经济（附13-5）'!K118</f>
        <v>0</v>
      </c>
      <c r="L118" s="27"/>
      <c r="M118" s="27"/>
      <c r="N118" s="27"/>
      <c r="O118" s="27"/>
    </row>
    <row r="119" spans="1:15" ht="24.75" customHeight="1">
      <c r="A119" s="61" t="s">
        <v>1487</v>
      </c>
      <c r="B119" s="61">
        <v>2050304</v>
      </c>
      <c r="C119" s="53" t="s">
        <v>1385</v>
      </c>
      <c r="D119" s="27"/>
      <c r="E119" s="27"/>
      <c r="F119" s="27"/>
      <c r="G119" s="26">
        <v>298000</v>
      </c>
      <c r="H119" s="27"/>
      <c r="I119" s="27"/>
      <c r="J119" s="27"/>
      <c r="K119" s="36">
        <f>L119+M119+N119+O119+'部门经济（附13-5）'!D119+'部门经济（附13-5）'!E119+'部门经济（附13-5）'!F119+'部门经济（附13-5）'!G119+'部门经济（附13-5）'!H119+'部门经济（附13-5）'!I119+'部门经济（附13-5）'!J119+'部门经济（附13-5）'!K119</f>
        <v>0</v>
      </c>
      <c r="L119" s="27"/>
      <c r="M119" s="27"/>
      <c r="N119" s="27"/>
      <c r="O119" s="27"/>
    </row>
    <row r="120" spans="1:15" ht="24.75" customHeight="1">
      <c r="A120" s="61" t="s">
        <v>1488</v>
      </c>
      <c r="B120" s="61">
        <v>2070102</v>
      </c>
      <c r="C120" s="53" t="s">
        <v>1385</v>
      </c>
      <c r="D120" s="26">
        <v>9000</v>
      </c>
      <c r="E120" s="27"/>
      <c r="F120" s="27"/>
      <c r="G120" s="27"/>
      <c r="H120" s="27"/>
      <c r="I120" s="27"/>
      <c r="J120" s="27"/>
      <c r="K120" s="36">
        <f>L120+M120+N120+O120+'部门经济（附13-5）'!D120+'部门经济（附13-5）'!E120+'部门经济（附13-5）'!F120+'部门经济（附13-5）'!G120+'部门经济（附13-5）'!H120+'部门经济（附13-5）'!I120+'部门经济（附13-5）'!J120+'部门经济（附13-5）'!K120</f>
        <v>0</v>
      </c>
      <c r="L120" s="27"/>
      <c r="M120" s="27"/>
      <c r="N120" s="27"/>
      <c r="O120" s="27"/>
    </row>
    <row r="121" spans="1:15" ht="24.75" customHeight="1">
      <c r="A121" s="61" t="s">
        <v>1489</v>
      </c>
      <c r="B121" s="61">
        <v>2070104</v>
      </c>
      <c r="C121" s="53" t="s">
        <v>1385</v>
      </c>
      <c r="D121" s="27"/>
      <c r="E121" s="27"/>
      <c r="F121" s="27"/>
      <c r="G121" s="27"/>
      <c r="H121" s="27"/>
      <c r="I121" s="27"/>
      <c r="J121" s="27"/>
      <c r="K121" s="36">
        <f>L121+M121+N121+O121+'部门经济（附13-5）'!D121+'部门经济（附13-5）'!E121+'部门经济（附13-5）'!F121+'部门经济（附13-5）'!G121+'部门经济（附13-5）'!H121+'部门经济（附13-5）'!I121+'部门经济（附13-5）'!J121+'部门经济（附13-5）'!K121</f>
        <v>0</v>
      </c>
      <c r="L121" s="27"/>
      <c r="M121" s="27"/>
      <c r="N121" s="27"/>
      <c r="O121" s="27"/>
    </row>
    <row r="122" spans="1:15" ht="24.75" customHeight="1">
      <c r="A122" s="61" t="s">
        <v>1490</v>
      </c>
      <c r="B122" s="61">
        <v>2070801</v>
      </c>
      <c r="C122" s="53" t="s">
        <v>1385</v>
      </c>
      <c r="D122" s="26">
        <v>28416</v>
      </c>
      <c r="E122" s="26"/>
      <c r="F122" s="26"/>
      <c r="G122" s="26"/>
      <c r="H122" s="26"/>
      <c r="I122" s="26"/>
      <c r="J122" s="26">
        <v>720</v>
      </c>
      <c r="K122" s="36">
        <f>L122+M122+N122+O122+'部门经济（附13-5）'!D122+'部门经济（附13-5）'!E122+'部门经济（附13-5）'!F122+'部门经济（附13-5）'!G122+'部门经济（附13-5）'!H122+'部门经济（附13-5）'!I122+'部门经济（附13-5）'!J122+'部门经济（附13-5）'!K122</f>
        <v>0</v>
      </c>
      <c r="L122" s="27"/>
      <c r="M122" s="27"/>
      <c r="N122" s="27"/>
      <c r="O122" s="27"/>
    </row>
    <row r="123" spans="1:15" ht="24.75" customHeight="1">
      <c r="A123" s="65" t="s">
        <v>1491</v>
      </c>
      <c r="B123" s="61">
        <v>2070114</v>
      </c>
      <c r="C123" s="53" t="s">
        <v>1385</v>
      </c>
      <c r="D123" s="27"/>
      <c r="E123" s="27"/>
      <c r="F123" s="27"/>
      <c r="G123" s="27"/>
      <c r="H123" s="27"/>
      <c r="I123" s="27"/>
      <c r="J123" s="27"/>
      <c r="K123" s="36">
        <f>L123+M123+N123+O123+'部门经济（附13-5）'!D123+'部门经济（附13-5）'!E123+'部门经济（附13-5）'!F123+'部门经济（附13-5）'!G123+'部门经济（附13-5）'!H123+'部门经济（附13-5）'!I123+'部门经济（附13-5）'!J123+'部门经济（附13-5）'!K123</f>
        <v>0</v>
      </c>
      <c r="L123" s="27"/>
      <c r="M123" s="27"/>
      <c r="N123" s="27"/>
      <c r="O123" s="27"/>
    </row>
    <row r="124" spans="1:15" ht="24.75" customHeight="1">
      <c r="A124" s="61" t="s">
        <v>1492</v>
      </c>
      <c r="B124" s="61">
        <v>2050299</v>
      </c>
      <c r="C124" s="53" t="s">
        <v>1385</v>
      </c>
      <c r="D124" s="26"/>
      <c r="E124" s="26"/>
      <c r="F124" s="26"/>
      <c r="G124" s="26"/>
      <c r="H124" s="26"/>
      <c r="I124" s="26"/>
      <c r="J124" s="26">
        <v>17000</v>
      </c>
      <c r="K124" s="36">
        <f>L124+M124+N124+O124+'部门经济（附13-5）'!D124+'部门经济（附13-5）'!E124+'部门经济（附13-5）'!F124+'部门经济（附13-5）'!G124+'部门经济（附13-5）'!H124+'部门经济（附13-5）'!I124+'部门经济（附13-5）'!J124+'部门经济（附13-5）'!K124</f>
        <v>0</v>
      </c>
      <c r="L124" s="27"/>
      <c r="M124" s="27"/>
      <c r="N124" s="27"/>
      <c r="O124" s="27"/>
    </row>
    <row r="125" spans="1:15" ht="24.75" customHeight="1">
      <c r="A125" s="61" t="s">
        <v>1493</v>
      </c>
      <c r="B125" s="66">
        <v>2050204</v>
      </c>
      <c r="C125" s="53" t="s">
        <v>1385</v>
      </c>
      <c r="D125" s="27"/>
      <c r="E125" s="27"/>
      <c r="F125" s="27"/>
      <c r="G125" s="27">
        <v>420000</v>
      </c>
      <c r="H125" s="27"/>
      <c r="I125" s="27"/>
      <c r="J125" s="27"/>
      <c r="K125" s="36">
        <f>L125+M125+N125+O125+'部门经济（附13-5）'!D125+'部门经济（附13-5）'!E125+'部门经济（附13-5）'!F125+'部门经济（附13-5）'!G125+'部门经济（附13-5）'!H125+'部门经济（附13-5）'!I125+'部门经济（附13-5）'!J125+'部门经济（附13-5）'!K125</f>
        <v>0</v>
      </c>
      <c r="L125" s="27"/>
      <c r="M125" s="27"/>
      <c r="N125" s="27"/>
      <c r="O125" s="27"/>
    </row>
    <row r="126" spans="1:15" ht="24.75" customHeight="1">
      <c r="A126" s="61" t="s">
        <v>1494</v>
      </c>
      <c r="B126" s="66">
        <v>2050299</v>
      </c>
      <c r="C126" s="53" t="s">
        <v>1385</v>
      </c>
      <c r="D126" s="27">
        <v>779952</v>
      </c>
      <c r="E126" s="27">
        <v>0</v>
      </c>
      <c r="F126" s="27">
        <v>0</v>
      </c>
      <c r="G126" s="27">
        <v>40000</v>
      </c>
      <c r="H126" s="27">
        <v>0</v>
      </c>
      <c r="I126" s="27">
        <v>0</v>
      </c>
      <c r="J126" s="27">
        <v>385000</v>
      </c>
      <c r="K126" s="36">
        <f>L126+M126+N126+O126+'部门经济（附13-5）'!D126+'部门经济（附13-5）'!E126+'部门经济（附13-5）'!F126+'部门经济（附13-5）'!G126+'部门经济（附13-5）'!H126+'部门经济（附13-5）'!I126+'部门经济（附13-5）'!J126+'部门经济（附13-5）'!K126</f>
        <v>0</v>
      </c>
      <c r="L126" s="27">
        <v>0</v>
      </c>
      <c r="M126" s="27">
        <v>0</v>
      </c>
      <c r="N126" s="27">
        <v>0</v>
      </c>
      <c r="O126" s="27">
        <v>0</v>
      </c>
    </row>
    <row r="127" spans="1:15" ht="24.75" customHeight="1">
      <c r="A127" s="27" t="s">
        <v>1495</v>
      </c>
      <c r="B127" s="35">
        <v>2010301</v>
      </c>
      <c r="C127" s="53" t="s">
        <v>1385</v>
      </c>
      <c r="D127" s="26"/>
      <c r="E127" s="26"/>
      <c r="F127" s="26"/>
      <c r="G127" s="26"/>
      <c r="H127" s="26"/>
      <c r="I127" s="26"/>
      <c r="J127" s="26">
        <v>1625100</v>
      </c>
      <c r="K127" s="36">
        <f>L127+M127+N127+O127+'部门经济（附13-5）'!D127+'部门经济（附13-5）'!E127+'部门经济（附13-5）'!F127+'部门经济（附13-5）'!G127+'部门经济（附13-5）'!H127+'部门经济（附13-5）'!I127+'部门经济（附13-5）'!J127+'部门经济（附13-5）'!K127</f>
        <v>0</v>
      </c>
      <c r="L127" s="26"/>
      <c r="M127" s="26"/>
      <c r="N127" s="26"/>
      <c r="O127" s="26"/>
    </row>
    <row r="128" spans="1:15" ht="24.75" customHeight="1">
      <c r="A128" s="27" t="s">
        <v>1496</v>
      </c>
      <c r="B128" s="35">
        <v>2010301</v>
      </c>
      <c r="C128" s="53" t="s">
        <v>1385</v>
      </c>
      <c r="D128" s="27">
        <v>359820</v>
      </c>
      <c r="E128" s="27"/>
      <c r="F128" s="27"/>
      <c r="G128" s="27"/>
      <c r="H128" s="27"/>
      <c r="I128" s="27"/>
      <c r="J128" s="27"/>
      <c r="K128" s="36">
        <f>L128+M128+N128+O128+'部门经济（附13-5）'!D128+'部门经济（附13-5）'!E128+'部门经济（附13-5）'!F128+'部门经济（附13-5）'!G128+'部门经济（附13-5）'!H128+'部门经济（附13-5）'!I128+'部门经济（附13-5）'!J128+'部门经济（附13-5）'!K128</f>
        <v>0</v>
      </c>
      <c r="L128" s="27"/>
      <c r="M128" s="27"/>
      <c r="N128" s="27"/>
      <c r="O128" s="27"/>
    </row>
    <row r="129" spans="1:15" ht="24.75" customHeight="1">
      <c r="A129" s="27" t="s">
        <v>1497</v>
      </c>
      <c r="B129" s="35">
        <v>2010301</v>
      </c>
      <c r="C129" s="53" t="s">
        <v>1385</v>
      </c>
      <c r="D129" s="27">
        <v>1097308</v>
      </c>
      <c r="E129" s="27"/>
      <c r="F129" s="27"/>
      <c r="G129" s="27"/>
      <c r="H129" s="27"/>
      <c r="I129" s="27"/>
      <c r="J129" s="27"/>
      <c r="K129" s="36">
        <f>L129+M129+N129+O129+'部门经济（附13-5）'!D129+'部门经济（附13-5）'!E129+'部门经济（附13-5）'!F129+'部门经济（附13-5）'!G129+'部门经济（附13-5）'!H129+'部门经济（附13-5）'!I129+'部门经济（附13-5）'!J129+'部门经济（附13-5）'!K129</f>
        <v>0</v>
      </c>
      <c r="L129" s="27"/>
      <c r="M129" s="27"/>
      <c r="N129" s="27"/>
      <c r="O129" s="27"/>
    </row>
    <row r="130" spans="1:15" ht="24.75" customHeight="1">
      <c r="A130" s="27" t="s">
        <v>1498</v>
      </c>
      <c r="B130" s="35">
        <v>2010301</v>
      </c>
      <c r="C130" s="53" t="s">
        <v>1385</v>
      </c>
      <c r="D130" s="27">
        <v>75120</v>
      </c>
      <c r="E130" s="27"/>
      <c r="F130" s="27"/>
      <c r="G130" s="27"/>
      <c r="H130" s="27"/>
      <c r="I130" s="27"/>
      <c r="J130" s="27"/>
      <c r="K130" s="36">
        <f>L130+M130+N130+O130+'部门经济（附13-5）'!D130+'部门经济（附13-5）'!E130+'部门经济（附13-5）'!F130+'部门经济（附13-5）'!G130+'部门经济（附13-5）'!H130+'部门经济（附13-5）'!I130+'部门经济（附13-5）'!J130+'部门经济（附13-5）'!K130</f>
        <v>0</v>
      </c>
      <c r="L130" s="27"/>
      <c r="M130" s="27"/>
      <c r="N130" s="27"/>
      <c r="O130" s="27"/>
    </row>
    <row r="131" spans="1:15" ht="24.75" customHeight="1">
      <c r="A131" s="27" t="s">
        <v>1499</v>
      </c>
      <c r="B131" s="35">
        <v>2010301</v>
      </c>
      <c r="C131" s="53" t="s">
        <v>1385</v>
      </c>
      <c r="D131" s="27">
        <v>49104</v>
      </c>
      <c r="E131" s="27">
        <v>0</v>
      </c>
      <c r="F131" s="27">
        <v>0</v>
      </c>
      <c r="G131" s="27">
        <v>0</v>
      </c>
      <c r="H131" s="27">
        <v>0</v>
      </c>
      <c r="I131" s="27">
        <v>3418</v>
      </c>
      <c r="J131" s="27"/>
      <c r="K131" s="36">
        <f>L131+M131+N131+O131+'部门经济（附13-5）'!D131+'部门经济（附13-5）'!E131+'部门经济（附13-5）'!F131+'部门经济（附13-5）'!G131+'部门经济（附13-5）'!H131+'部门经济（附13-5）'!I131+'部门经济（附13-5）'!J131+'部门经济（附13-5）'!K131</f>
        <v>0</v>
      </c>
      <c r="L131" s="27"/>
      <c r="M131" s="27"/>
      <c r="N131" s="27"/>
      <c r="O131" s="27"/>
    </row>
    <row r="132" spans="1:15" ht="24.75" customHeight="1">
      <c r="A132" s="27" t="s">
        <v>1500</v>
      </c>
      <c r="B132" s="35">
        <v>2010301</v>
      </c>
      <c r="C132" s="53" t="s">
        <v>1385</v>
      </c>
      <c r="D132" s="27">
        <v>33600</v>
      </c>
      <c r="E132" s="27">
        <v>0</v>
      </c>
      <c r="F132" s="27">
        <v>0</v>
      </c>
      <c r="G132" s="27">
        <v>0</v>
      </c>
      <c r="H132" s="27">
        <v>0</v>
      </c>
      <c r="I132" s="27">
        <v>280800</v>
      </c>
      <c r="J132" s="27"/>
      <c r="K132" s="36">
        <f>L132+M132+N132+O132+'部门经济（附13-5）'!D132+'部门经济（附13-5）'!E132+'部门经济（附13-5）'!F132+'部门经济（附13-5）'!G132+'部门经济（附13-5）'!H132+'部门经济（附13-5）'!I132+'部门经济（附13-5）'!J132+'部门经济（附13-5）'!K132</f>
        <v>0</v>
      </c>
      <c r="L132" s="27"/>
      <c r="M132" s="27"/>
      <c r="N132" s="27"/>
      <c r="O132" s="27"/>
    </row>
    <row r="133" spans="1:15" ht="24.75" customHeight="1">
      <c r="A133" s="27" t="s">
        <v>1501</v>
      </c>
      <c r="B133" s="35">
        <v>2010301</v>
      </c>
      <c r="C133" s="53" t="s">
        <v>1385</v>
      </c>
      <c r="D133" s="27">
        <v>128952</v>
      </c>
      <c r="E133" s="27"/>
      <c r="F133" s="27"/>
      <c r="G133" s="27"/>
      <c r="H133" s="27"/>
      <c r="I133" s="27">
        <v>79680</v>
      </c>
      <c r="J133" s="27"/>
      <c r="K133" s="36">
        <f>L133+M133+N133+O133+'部门经济（附13-5）'!D133+'部门经济（附13-5）'!E133+'部门经济（附13-5）'!F133+'部门经济（附13-5）'!G133+'部门经济（附13-5）'!H133+'部门经济（附13-5）'!I133+'部门经济（附13-5）'!J133+'部门经济（附13-5）'!K133</f>
        <v>0</v>
      </c>
      <c r="L133" s="27"/>
      <c r="M133" s="27"/>
      <c r="N133" s="27"/>
      <c r="O133" s="27"/>
    </row>
    <row r="134" spans="1:15" ht="24.75" customHeight="1">
      <c r="A134" s="27" t="s">
        <v>1502</v>
      </c>
      <c r="B134" s="35">
        <v>2010301</v>
      </c>
      <c r="C134" s="53" t="s">
        <v>1385</v>
      </c>
      <c r="D134" s="27">
        <v>128600</v>
      </c>
      <c r="E134" s="27"/>
      <c r="F134" s="27"/>
      <c r="G134" s="27"/>
      <c r="H134" s="27"/>
      <c r="I134" s="27"/>
      <c r="J134" s="27"/>
      <c r="K134" s="36">
        <f>L134+M134+N134+O134+'部门经济（附13-5）'!D134+'部门经济（附13-5）'!E134+'部门经济（附13-5）'!F134+'部门经济（附13-5）'!G134+'部门经济（附13-5）'!H134+'部门经济（附13-5）'!I134+'部门经济（附13-5）'!J134+'部门经济（附13-5）'!K134</f>
        <v>0</v>
      </c>
      <c r="L134" s="27"/>
      <c r="M134" s="27"/>
      <c r="N134" s="27"/>
      <c r="O134" s="27"/>
    </row>
    <row r="135" spans="1:15" ht="24.75" customHeight="1">
      <c r="A135" s="29" t="s">
        <v>1503</v>
      </c>
      <c r="B135" s="35">
        <v>2010301</v>
      </c>
      <c r="C135" s="53" t="s">
        <v>1385</v>
      </c>
      <c r="D135" s="27">
        <v>55100</v>
      </c>
      <c r="E135" s="27">
        <v>0</v>
      </c>
      <c r="F135" s="27">
        <v>0</v>
      </c>
      <c r="G135" s="27">
        <v>0</v>
      </c>
      <c r="H135" s="27">
        <v>0</v>
      </c>
      <c r="I135" s="27">
        <v>327848</v>
      </c>
      <c r="J135" s="27"/>
      <c r="K135" s="36">
        <f>L135+M135+N135+O135+'部门经济（附13-5）'!D135+'部门经济（附13-5）'!E135+'部门经济（附13-5）'!F135+'部门经济（附13-5）'!G135+'部门经济（附13-5）'!H135+'部门经济（附13-5）'!I135+'部门经济（附13-5）'!J135+'部门经济（附13-5）'!K135</f>
        <v>0</v>
      </c>
      <c r="L135" s="27"/>
      <c r="M135" s="27"/>
      <c r="N135" s="27"/>
      <c r="O135" s="27"/>
    </row>
    <row r="136" spans="1:15" ht="24.75" customHeight="1">
      <c r="A136" s="37" t="s">
        <v>1504</v>
      </c>
      <c r="B136" s="35"/>
      <c r="C136" s="53"/>
      <c r="D136" s="27"/>
      <c r="E136" s="27"/>
      <c r="F136" s="27"/>
      <c r="G136" s="27"/>
      <c r="H136" s="27"/>
      <c r="I136" s="27"/>
      <c r="J136" s="27"/>
      <c r="K136" s="36">
        <f>L136+M136+N136+O136+'部门经济（附13-5）'!D136+'部门经济（附13-5）'!E136+'部门经济（附13-5）'!F136+'部门经济（附13-5）'!G136+'部门经济（附13-5）'!H136+'部门经济（附13-5）'!I136+'部门经济（附13-5）'!J136+'部门经济（附13-5）'!K136</f>
        <v>0</v>
      </c>
      <c r="L136" s="27"/>
      <c r="M136" s="27"/>
      <c r="N136" s="27"/>
      <c r="O136" s="27"/>
    </row>
    <row r="137" spans="1:15" ht="24.75" customHeight="1">
      <c r="A137" s="37" t="s">
        <v>663</v>
      </c>
      <c r="B137" s="35"/>
      <c r="C137" s="53"/>
      <c r="D137" s="27"/>
      <c r="E137" s="27"/>
      <c r="F137" s="27"/>
      <c r="G137" s="27"/>
      <c r="H137" s="27"/>
      <c r="I137" s="27"/>
      <c r="J137" s="27"/>
      <c r="K137" s="36">
        <f>L137+M137+N137+O137+'部门经济（附13-5）'!D137+'部门经济（附13-5）'!E137+'部门经济（附13-5）'!F137+'部门经济（附13-5）'!G137+'部门经济（附13-5）'!H137+'部门经济（附13-5）'!I137+'部门经济（附13-5）'!J137+'部门经济（附13-5）'!K137</f>
        <v>0</v>
      </c>
      <c r="L137" s="27"/>
      <c r="M137" s="27"/>
      <c r="N137" s="27"/>
      <c r="O137" s="27"/>
    </row>
    <row r="138" spans="1:15" s="86" customFormat="1" ht="27" customHeight="1">
      <c r="A138" s="6" t="s">
        <v>1505</v>
      </c>
      <c r="B138" s="6"/>
      <c r="C138" s="6"/>
      <c r="D138" s="87">
        <f>SUM(D6:D135)</f>
        <v>5932644</v>
      </c>
      <c r="E138" s="87">
        <f aca="true" t="shared" si="0" ref="E138:J138">SUM(E6:E135)</f>
        <v>1656000</v>
      </c>
      <c r="F138" s="87">
        <f t="shared" si="0"/>
        <v>23961000</v>
      </c>
      <c r="G138" s="87">
        <f t="shared" si="0"/>
        <v>758000</v>
      </c>
      <c r="H138" s="87">
        <f t="shared" si="0"/>
        <v>830000</v>
      </c>
      <c r="I138" s="87">
        <f t="shared" si="0"/>
        <v>865746</v>
      </c>
      <c r="J138" s="87">
        <f t="shared" si="0"/>
        <v>2803740</v>
      </c>
      <c r="K138" s="36">
        <f>L138+M138+N138+O138+'部门经济（附13-5）'!D138+'部门经济（附13-5）'!E138+'部门经济（附13-5）'!F138+'部门经济（附13-5）'!G138+'部门经济（附13-5）'!H138+'部门经济（附13-5）'!I138+'部门经济（附13-5）'!J138+'部门经济（附13-5）'!K138</f>
        <v>0</v>
      </c>
      <c r="L138" s="87">
        <f>SUM(L6:L135)</f>
        <v>0</v>
      </c>
      <c r="M138" s="87">
        <f>SUM(M6:M135)</f>
        <v>0</v>
      </c>
      <c r="N138" s="87">
        <f>SUM(N6:N135)</f>
        <v>0</v>
      </c>
      <c r="O138" s="87">
        <f>SUM(O6:O135)</f>
        <v>0</v>
      </c>
    </row>
    <row r="140" spans="1:10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</row>
    <row r="141" spans="1:15" ht="12.75">
      <c r="A141" s="72" t="s">
        <v>1507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46"/>
      <c r="L141" s="46"/>
      <c r="M141" s="46"/>
      <c r="N141" s="46"/>
      <c r="O141" s="46"/>
    </row>
  </sheetData>
  <sheetProtection/>
  <mergeCells count="9">
    <mergeCell ref="A2:O2"/>
    <mergeCell ref="E3:H3"/>
    <mergeCell ref="D4:J4"/>
    <mergeCell ref="K4:O4"/>
    <mergeCell ref="A140:J140"/>
    <mergeCell ref="A141:J141"/>
    <mergeCell ref="A4:A5"/>
    <mergeCell ref="B4:B5"/>
    <mergeCell ref="C4:C5"/>
  </mergeCells>
  <printOptions/>
  <pageMargins left="0.33" right="0.16" top="0.35" bottom="0.36" header="0.26" footer="0.2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pane ySplit="5" topLeftCell="A135" activePane="bottomLeft" state="frozen"/>
      <selection pane="bottomLeft" activeCell="L135" sqref="L135:L137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4" width="7.28125" style="0" customWidth="1"/>
    <col min="5" max="5" width="11.28125" style="0" customWidth="1"/>
    <col min="7" max="7" width="9.28125" style="0" customWidth="1"/>
    <col min="8" max="8" width="9.57421875" style="0" customWidth="1"/>
    <col min="9" max="9" width="8.28125" style="0" customWidth="1"/>
    <col min="10" max="10" width="9.421875" style="0" customWidth="1"/>
    <col min="11" max="11" width="11.7109375" style="0" customWidth="1"/>
    <col min="12" max="12" width="9.7109375" style="0" customWidth="1"/>
    <col min="13" max="13" width="8.28125" style="0" customWidth="1"/>
    <col min="14" max="15" width="9.421875" style="0" customWidth="1"/>
    <col min="16" max="16" width="11.28125" style="0" customWidth="1"/>
  </cols>
  <sheetData>
    <row r="1" spans="1:3" ht="30" customHeight="1">
      <c r="A1" s="79" t="s">
        <v>1557</v>
      </c>
      <c r="B1" s="17"/>
      <c r="C1" s="17"/>
    </row>
    <row r="2" spans="1:17" ht="24" customHeight="1">
      <c r="A2" s="18" t="s">
        <v>1558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1"/>
    </row>
    <row r="3" spans="1:16" ht="17.25" customHeight="1">
      <c r="A3" s="17"/>
      <c r="B3" s="17"/>
      <c r="C3" s="17"/>
      <c r="E3" s="68"/>
      <c r="F3" s="68"/>
      <c r="G3" s="68"/>
      <c r="H3" s="68"/>
      <c r="I3" s="17"/>
      <c r="P3" s="17" t="s">
        <v>1366</v>
      </c>
    </row>
    <row r="4" spans="1:16" ht="23.25" customHeight="1">
      <c r="A4" s="20" t="s">
        <v>1367</v>
      </c>
      <c r="B4" s="20" t="s">
        <v>1368</v>
      </c>
      <c r="C4" s="20" t="s">
        <v>1369</v>
      </c>
      <c r="D4" s="21" t="s">
        <v>1545</v>
      </c>
      <c r="E4" s="22"/>
      <c r="F4" s="22"/>
      <c r="G4" s="22"/>
      <c r="H4" s="22"/>
      <c r="I4" s="22"/>
      <c r="J4" s="22"/>
      <c r="K4" s="22"/>
      <c r="L4" s="22" t="s">
        <v>1559</v>
      </c>
      <c r="M4" s="22"/>
      <c r="N4" s="22"/>
      <c r="O4" s="22"/>
      <c r="P4" s="23"/>
    </row>
    <row r="5" spans="1:16" ht="42" customHeight="1">
      <c r="A5" s="26"/>
      <c r="B5" s="26"/>
      <c r="C5" s="26"/>
      <c r="D5" s="24" t="s">
        <v>1560</v>
      </c>
      <c r="E5" s="24" t="s">
        <v>1561</v>
      </c>
      <c r="F5" s="24" t="s">
        <v>1562</v>
      </c>
      <c r="G5" s="24" t="s">
        <v>1563</v>
      </c>
      <c r="H5" s="24" t="s">
        <v>1564</v>
      </c>
      <c r="I5" s="24" t="s">
        <v>1565</v>
      </c>
      <c r="J5" s="24" t="s">
        <v>1566</v>
      </c>
      <c r="K5" s="24" t="s">
        <v>1567</v>
      </c>
      <c r="L5" s="24" t="s">
        <v>1351</v>
      </c>
      <c r="M5" s="24" t="s">
        <v>1553</v>
      </c>
      <c r="N5" s="24" t="s">
        <v>1554</v>
      </c>
      <c r="O5" s="24" t="s">
        <v>1555</v>
      </c>
      <c r="P5" s="24" t="s">
        <v>1556</v>
      </c>
    </row>
    <row r="6" spans="1:16" ht="24.75" customHeight="1">
      <c r="A6" s="35" t="s">
        <v>1384</v>
      </c>
      <c r="B6" s="35">
        <v>2010101</v>
      </c>
      <c r="C6" s="35" t="s">
        <v>1385</v>
      </c>
      <c r="D6" s="36"/>
      <c r="E6" s="36"/>
      <c r="F6" s="36"/>
      <c r="G6" s="36"/>
      <c r="H6" s="36"/>
      <c r="I6" s="36"/>
      <c r="J6" s="36"/>
      <c r="K6" s="36"/>
      <c r="L6" s="36">
        <f>M6+N6+O6+P6+'部门经济（附13-6）'!D6+'部门经济（附13-6）'!E6+'部门经济（附13-6）'!F6+'部门经济（附13-6）'!G6+'部门经济（附13-6）'!H6+'部门经济（附13-6）'!I6+'部门经济（附13-6）'!J6+'部门经济（附13-6）'!K6+'部门经济（附13-6）'!L6+'部门经济（附13-6）'!M6+'部门经济（附13-6）'!N6+'部门经济（附13-6）'!O6</f>
        <v>1220000</v>
      </c>
      <c r="M6" s="36"/>
      <c r="N6" s="36">
        <v>370000</v>
      </c>
      <c r="O6" s="36"/>
      <c r="P6" s="36"/>
    </row>
    <row r="7" spans="1:16" ht="24.75" customHeight="1">
      <c r="A7" s="35" t="s">
        <v>1386</v>
      </c>
      <c r="B7" s="36">
        <v>2010201</v>
      </c>
      <c r="C7" s="35" t="s">
        <v>1385</v>
      </c>
      <c r="D7" s="36"/>
      <c r="E7" s="36"/>
      <c r="F7" s="36"/>
      <c r="G7" s="36"/>
      <c r="H7" s="36"/>
      <c r="I7" s="36"/>
      <c r="J7" s="36"/>
      <c r="K7" s="36"/>
      <c r="L7" s="36">
        <f>M7+N7+O7+P7+'部门经济（附13-6）'!D7+'部门经济（附13-6）'!E7+'部门经济（附13-6）'!F7+'部门经济（附13-6）'!G7+'部门经济（附13-6）'!H7+'部门经济（附13-6）'!I7+'部门经济（附13-6）'!J7+'部门经济（附13-6）'!K7+'部门经济（附13-6）'!L7+'部门经济（附13-6）'!M7+'部门经济（附13-6）'!N7+'部门经济（附13-6）'!O7</f>
        <v>58000</v>
      </c>
      <c r="M7" s="36"/>
      <c r="N7" s="36">
        <v>58000</v>
      </c>
      <c r="O7" s="36"/>
      <c r="P7" s="35"/>
    </row>
    <row r="8" spans="1:16" ht="24.75" customHeight="1">
      <c r="A8" s="35" t="s">
        <v>1387</v>
      </c>
      <c r="B8" s="35">
        <v>2013101</v>
      </c>
      <c r="C8" s="35" t="s">
        <v>1385</v>
      </c>
      <c r="D8" s="36"/>
      <c r="E8" s="36"/>
      <c r="F8" s="36"/>
      <c r="G8" s="36"/>
      <c r="H8" s="36"/>
      <c r="I8" s="36"/>
      <c r="J8" s="36"/>
      <c r="K8" s="36"/>
      <c r="L8" s="36">
        <f>M8+N8+O8+P8+'部门经济（附13-6）'!D8+'部门经济（附13-6）'!E8+'部门经济（附13-6）'!F8+'部门经济（附13-6）'!G8+'部门经济（附13-6）'!H8+'部门经济（附13-6）'!I8+'部门经济（附13-6）'!J8+'部门经济（附13-6）'!K8+'部门经济（附13-6）'!L8+'部门经济（附13-6）'!M8+'部门经济（附13-6）'!N8+'部门经济（附13-6）'!O8</f>
        <v>86700</v>
      </c>
      <c r="M8" s="36"/>
      <c r="N8" s="36">
        <v>86700</v>
      </c>
      <c r="O8" s="36"/>
      <c r="P8" s="36"/>
    </row>
    <row r="9" spans="1:16" ht="24.75" customHeight="1">
      <c r="A9" s="35" t="s">
        <v>1388</v>
      </c>
      <c r="B9" s="36">
        <v>2010301</v>
      </c>
      <c r="C9" s="35" t="s">
        <v>1385</v>
      </c>
      <c r="D9" s="36"/>
      <c r="E9" s="36"/>
      <c r="F9" s="36"/>
      <c r="G9" s="36"/>
      <c r="H9" s="36"/>
      <c r="I9" s="36"/>
      <c r="J9" s="36"/>
      <c r="K9" s="36"/>
      <c r="L9" s="36">
        <f>M9+N9+O9+P9+'部门经济（附13-6）'!D9+'部门经济（附13-6）'!E9+'部门经济（附13-6）'!F9+'部门经济（附13-6）'!G9+'部门经济（附13-6）'!H9+'部门经济（附13-6）'!I9+'部门经济（附13-6）'!J9+'部门经济（附13-6）'!K9+'部门经济（附13-6）'!L9+'部门经济（附13-6）'!M9+'部门经济（附13-6）'!N9+'部门经济（附13-6）'!O9</f>
        <v>100000</v>
      </c>
      <c r="M9" s="36"/>
      <c r="N9" s="36">
        <v>100000</v>
      </c>
      <c r="O9" s="36"/>
      <c r="P9" s="84"/>
    </row>
    <row r="10" spans="1:16" ht="24.75" customHeight="1">
      <c r="A10" s="35" t="s">
        <v>1389</v>
      </c>
      <c r="B10" s="36">
        <v>2010501</v>
      </c>
      <c r="C10" s="35" t="s">
        <v>1385</v>
      </c>
      <c r="D10" s="36"/>
      <c r="E10" s="36"/>
      <c r="F10" s="36"/>
      <c r="G10" s="36"/>
      <c r="H10" s="36"/>
      <c r="I10" s="36"/>
      <c r="J10" s="36"/>
      <c r="K10" s="36"/>
      <c r="L10" s="36">
        <f>M10+N10+O10+P10+'部门经济（附13-6）'!D10+'部门经济（附13-6）'!E10+'部门经济（附13-6）'!F10+'部门经济（附13-6）'!G10+'部门经济（附13-6）'!H10+'部门经济（附13-6）'!I10+'部门经济（附13-6）'!J10+'部门经济（附13-6）'!K10+'部门经济（附13-6）'!L10+'部门经济（附13-6）'!M10+'部门经济（附13-6）'!N10+'部门经济（附13-6）'!O10</f>
        <v>60000</v>
      </c>
      <c r="M10" s="36"/>
      <c r="N10" s="36">
        <v>60000</v>
      </c>
      <c r="O10" s="36"/>
      <c r="P10" s="36"/>
    </row>
    <row r="11" spans="1:16" ht="24.75" customHeight="1">
      <c r="A11" s="35" t="s">
        <v>1390</v>
      </c>
      <c r="B11" s="36">
        <v>2010601</v>
      </c>
      <c r="C11" s="35" t="s">
        <v>1385</v>
      </c>
      <c r="D11" s="36"/>
      <c r="E11" s="36"/>
      <c r="F11" s="36"/>
      <c r="G11" s="36"/>
      <c r="H11" s="36"/>
      <c r="I11" s="36"/>
      <c r="J11" s="36"/>
      <c r="K11" s="36"/>
      <c r="L11" s="36">
        <f>M11+N11+O11+P11+'部门经济（附13-6）'!D11+'部门经济（附13-6）'!E11+'部门经济（附13-6）'!F11+'部门经济（附13-6）'!G11+'部门经济（附13-6）'!H11+'部门经济（附13-6）'!I11+'部门经济（附13-6）'!J11+'部门经济（附13-6）'!K11+'部门经济（附13-6）'!L11+'部门经济（附13-6）'!M11+'部门经济（附13-6）'!N11+'部门经济（附13-6）'!O11</f>
        <v>73000</v>
      </c>
      <c r="M11" s="36"/>
      <c r="N11" s="36">
        <v>73000</v>
      </c>
      <c r="O11" s="36"/>
      <c r="P11" s="36"/>
    </row>
    <row r="12" spans="1:16" ht="24.75" customHeight="1">
      <c r="A12" s="35" t="s">
        <v>1391</v>
      </c>
      <c r="B12" s="36">
        <v>2010308</v>
      </c>
      <c r="C12" s="35" t="s">
        <v>1385</v>
      </c>
      <c r="D12" s="36"/>
      <c r="E12" s="36"/>
      <c r="F12" s="36"/>
      <c r="G12" s="36"/>
      <c r="H12" s="36"/>
      <c r="I12" s="36"/>
      <c r="J12" s="36"/>
      <c r="K12" s="36"/>
      <c r="L12" s="36">
        <f>M12+N12+O12+P12+'部门经济（附13-6）'!D12+'部门经济（附13-6）'!E12+'部门经济（附13-6）'!F12+'部门经济（附13-6）'!G12+'部门经济（附13-6）'!H12+'部门经济（附13-6）'!I12+'部门经济（附13-6）'!J12+'部门经济（附13-6）'!K12+'部门经济（附13-6）'!L12+'部门经济（附13-6）'!M12+'部门经济（附13-6）'!N12+'部门经济（附13-6）'!O12</f>
        <v>7800</v>
      </c>
      <c r="M12" s="36"/>
      <c r="N12" s="36">
        <v>7800</v>
      </c>
      <c r="O12" s="36"/>
      <c r="P12" s="36"/>
    </row>
    <row r="13" spans="1:16" ht="24.75" customHeight="1">
      <c r="A13" s="35" t="s">
        <v>1392</v>
      </c>
      <c r="B13" s="36">
        <v>2010407</v>
      </c>
      <c r="C13" s="35" t="s">
        <v>1385</v>
      </c>
      <c r="D13" s="36"/>
      <c r="E13" s="36"/>
      <c r="F13" s="36"/>
      <c r="G13" s="36"/>
      <c r="H13" s="36"/>
      <c r="I13" s="36"/>
      <c r="J13" s="36"/>
      <c r="K13" s="36"/>
      <c r="L13" s="36">
        <f>M13+N13+O13+P13+'部门经济（附13-6）'!D13+'部门经济（附13-6）'!E13+'部门经济（附13-6）'!F13+'部门经济（附13-6）'!G13+'部门经济（附13-6）'!H13+'部门经济（附13-6）'!I13+'部门经济（附13-6）'!J13+'部门经济（附13-6）'!K13+'部门经济（附13-6）'!L13+'部门经济（附13-6）'!M13+'部门经济（附13-6）'!N13+'部门经济（附13-6）'!O13</f>
        <v>60000</v>
      </c>
      <c r="M13" s="36"/>
      <c r="N13" s="36">
        <v>60000</v>
      </c>
      <c r="O13" s="36"/>
      <c r="P13" s="36"/>
    </row>
    <row r="14" spans="1:16" ht="24.75" customHeight="1">
      <c r="A14" s="35" t="s">
        <v>1393</v>
      </c>
      <c r="B14" s="80">
        <v>2012901</v>
      </c>
      <c r="C14" s="35" t="s">
        <v>1385</v>
      </c>
      <c r="D14" s="36"/>
      <c r="E14" s="36"/>
      <c r="F14" s="36"/>
      <c r="G14" s="36"/>
      <c r="H14" s="36"/>
      <c r="I14" s="36"/>
      <c r="J14" s="36"/>
      <c r="K14" s="36"/>
      <c r="L14" s="36">
        <f>M14+N14+O14+P14+'部门经济（附13-6）'!D14+'部门经济（附13-6）'!E14+'部门经济（附13-6）'!F14+'部门经济（附13-6）'!G14+'部门经济（附13-6）'!H14+'部门经济（附13-6）'!I14+'部门经济（附13-6）'!J14+'部门经济（附13-6）'!K14+'部门经济（附13-6）'!L14+'部门经济（附13-6）'!M14+'部门经济（附13-6）'!N14+'部门经济（附13-6）'!O14</f>
        <v>54300</v>
      </c>
      <c r="M14" s="36"/>
      <c r="N14" s="36">
        <v>54300</v>
      </c>
      <c r="O14" s="36"/>
      <c r="P14" s="36"/>
    </row>
    <row r="15" spans="1:16" ht="24.75" customHeight="1">
      <c r="A15" s="35" t="s">
        <v>1394</v>
      </c>
      <c r="B15" s="36">
        <v>2012901</v>
      </c>
      <c r="C15" s="35" t="s">
        <v>1385</v>
      </c>
      <c r="D15" s="36"/>
      <c r="E15" s="36"/>
      <c r="F15" s="36"/>
      <c r="G15" s="36"/>
      <c r="H15" s="36"/>
      <c r="I15" s="36"/>
      <c r="J15" s="36"/>
      <c r="K15" s="36"/>
      <c r="L15" s="36">
        <f>M15+N15+O15+P15+'部门经济（附13-6）'!D15+'部门经济（附13-6）'!E15+'部门经济（附13-6）'!F15+'部门经济（附13-6）'!G15+'部门经济（附13-6）'!H15+'部门经济（附13-6）'!I15+'部门经济（附13-6）'!J15+'部门经济（附13-6）'!K15+'部门经济（附13-6）'!L15+'部门经济（附13-6）'!M15+'部门经济（附13-6）'!N15+'部门经济（附13-6）'!O15</f>
        <v>16300</v>
      </c>
      <c r="M15" s="36"/>
      <c r="N15" s="36">
        <v>16300</v>
      </c>
      <c r="O15" s="36"/>
      <c r="P15" s="36"/>
    </row>
    <row r="16" spans="1:16" ht="24.75" customHeight="1">
      <c r="A16" s="37" t="s">
        <v>1395</v>
      </c>
      <c r="B16" s="35">
        <v>2010301</v>
      </c>
      <c r="C16" s="35" t="s">
        <v>1385</v>
      </c>
      <c r="D16" s="36"/>
      <c r="E16" s="36"/>
      <c r="F16" s="36"/>
      <c r="G16" s="36"/>
      <c r="H16" s="35"/>
      <c r="I16" s="35"/>
      <c r="J16" s="35"/>
      <c r="K16" s="35"/>
      <c r="L16" s="36">
        <f>M16+N16+O16+P16+'部门经济（附13-6）'!D16+'部门经济（附13-6）'!E16+'部门经济（附13-6）'!F16+'部门经济（附13-6）'!G16+'部门经济（附13-6）'!H16+'部门经济（附13-6）'!I16+'部门经济（附13-6）'!J16+'部门经济（附13-6）'!K16+'部门经济（附13-6）'!L16+'部门经济（附13-6）'!M16+'部门经济（附13-6）'!N16+'部门经济（附13-6）'!O16</f>
        <v>0</v>
      </c>
      <c r="M16" s="35"/>
      <c r="N16" s="35"/>
      <c r="O16" s="35"/>
      <c r="P16" s="35"/>
    </row>
    <row r="17" spans="1:16" ht="24.75" customHeight="1">
      <c r="A17" s="37" t="s">
        <v>1396</v>
      </c>
      <c r="B17" s="36">
        <v>2013601</v>
      </c>
      <c r="C17" s="35" t="s">
        <v>1385</v>
      </c>
      <c r="D17" s="36"/>
      <c r="E17" s="36"/>
      <c r="F17" s="36"/>
      <c r="G17" s="36"/>
      <c r="H17" s="36"/>
      <c r="I17" s="36"/>
      <c r="J17" s="36"/>
      <c r="K17" s="36"/>
      <c r="L17" s="36">
        <f>M17+N17+O17+P17+'部门经济（附13-6）'!D17+'部门经济（附13-6）'!E17+'部门经济（附13-6）'!F17+'部门经济（附13-6）'!G17+'部门经济（附13-6）'!H17+'部门经济（附13-6）'!I17+'部门经济（附13-6）'!J17+'部门经济（附13-6）'!K17+'部门经济（附13-6）'!L17+'部门经济（附13-6）'!M17+'部门经济（附13-6）'!N17+'部门经济（附13-6）'!O17</f>
        <v>15500</v>
      </c>
      <c r="M17" s="36"/>
      <c r="N17" s="36">
        <v>15500</v>
      </c>
      <c r="O17" s="36"/>
      <c r="P17" s="36"/>
    </row>
    <row r="18" spans="1:16" ht="24.75" customHeight="1">
      <c r="A18" s="37" t="s">
        <v>1397</v>
      </c>
      <c r="B18" s="36">
        <v>2010301</v>
      </c>
      <c r="C18" s="35" t="s">
        <v>1385</v>
      </c>
      <c r="D18" s="36"/>
      <c r="E18" s="36"/>
      <c r="F18" s="36"/>
      <c r="G18" s="36"/>
      <c r="H18" s="36"/>
      <c r="I18" s="36"/>
      <c r="J18" s="36"/>
      <c r="K18" s="36"/>
      <c r="L18" s="36">
        <f>M18+N18+O18+P18+'部门经济（附13-6）'!D18+'部门经济（附13-6）'!E18+'部门经济（附13-6）'!F18+'部门经济（附13-6）'!G18+'部门经济（附13-6）'!H18+'部门经济（附13-6）'!I18+'部门经济（附13-6）'!J18+'部门经济（附13-6）'!K18+'部门经济（附13-6）'!L18+'部门经济（附13-6）'!M18+'部门经济（附13-6）'!N18+'部门经济（附13-6）'!O18</f>
        <v>121700</v>
      </c>
      <c r="M18" s="36"/>
      <c r="N18" s="36">
        <v>121700</v>
      </c>
      <c r="O18" s="36"/>
      <c r="P18" s="36"/>
    </row>
    <row r="19" spans="1:16" ht="24.75" customHeight="1">
      <c r="A19" s="69" t="s">
        <v>1398</v>
      </c>
      <c r="B19" s="35">
        <v>2010301</v>
      </c>
      <c r="C19" s="35" t="s">
        <v>1385</v>
      </c>
      <c r="D19" s="35"/>
      <c r="E19" s="36"/>
      <c r="F19" s="36"/>
      <c r="G19" s="36"/>
      <c r="H19" s="36"/>
      <c r="I19" s="36"/>
      <c r="J19" s="36"/>
      <c r="K19" s="36"/>
      <c r="L19" s="36">
        <f>M19+N19+O19+P19+'部门经济（附13-6）'!D19+'部门经济（附13-6）'!E19+'部门经济（附13-6）'!F19+'部门经济（附13-6）'!G19+'部门经济（附13-6）'!H19+'部门经济（附13-6）'!I19+'部门经济（附13-6）'!J19+'部门经济（附13-6）'!K19+'部门经济（附13-6）'!L19+'部门经济（附13-6）'!M19+'部门经济（附13-6）'!N19+'部门经济（附13-6）'!O19</f>
        <v>50100</v>
      </c>
      <c r="M19" s="36"/>
      <c r="N19" s="36">
        <v>50100</v>
      </c>
      <c r="O19" s="36"/>
      <c r="P19" s="36"/>
    </row>
    <row r="20" spans="1:16" ht="24.75" customHeight="1">
      <c r="A20" s="35" t="s">
        <v>1399</v>
      </c>
      <c r="B20" s="35">
        <v>2010301</v>
      </c>
      <c r="C20" s="35" t="s">
        <v>1385</v>
      </c>
      <c r="D20" s="36"/>
      <c r="E20" s="36"/>
      <c r="F20" s="36"/>
      <c r="G20" s="36"/>
      <c r="H20" s="36"/>
      <c r="I20" s="36"/>
      <c r="J20" s="36"/>
      <c r="K20" s="36"/>
      <c r="L20" s="36">
        <f>M20+N20+O20+P20+'部门经济（附13-6）'!D20+'部门经济（附13-6）'!E20+'部门经济（附13-6）'!F20+'部门经济（附13-6）'!G20+'部门经济（附13-6）'!H20+'部门经济（附13-6）'!I20+'部门经济（附13-6）'!J20+'部门经济（附13-6）'!K20+'部门经济（附13-6）'!L20+'部门经济（附13-6）'!M20+'部门经济（附13-6）'!N20+'部门经济（附13-6）'!O20</f>
        <v>0</v>
      </c>
      <c r="M20" s="36"/>
      <c r="N20" s="36"/>
      <c r="O20" s="36"/>
      <c r="P20" s="36"/>
    </row>
    <row r="21" spans="1:16" ht="24.75" customHeight="1">
      <c r="A21" s="35" t="s">
        <v>1400</v>
      </c>
      <c r="B21" s="35">
        <v>2012801</v>
      </c>
      <c r="C21" s="35" t="s">
        <v>1385</v>
      </c>
      <c r="D21" s="36"/>
      <c r="E21" s="36"/>
      <c r="F21" s="36"/>
      <c r="G21" s="36"/>
      <c r="H21" s="36"/>
      <c r="I21" s="36"/>
      <c r="J21" s="36"/>
      <c r="K21" s="36"/>
      <c r="L21" s="36">
        <f>M21+N21+O21+P21+'部门经济（附13-6）'!D21+'部门经济（附13-6）'!E21+'部门经济（附13-6）'!F21+'部门经济（附13-6）'!G21+'部门经济（附13-6）'!H21+'部门经济（附13-6）'!I21+'部门经济（附13-6）'!J21+'部门经济（附13-6）'!K21+'部门经济（附13-6）'!L21+'部门经济（附13-6）'!M21+'部门经济（附13-6）'!N21+'部门经济（附13-6）'!O21</f>
        <v>13000</v>
      </c>
      <c r="M21" s="36"/>
      <c r="N21" s="36">
        <v>13000</v>
      </c>
      <c r="O21" s="36"/>
      <c r="P21" s="36"/>
    </row>
    <row r="22" spans="1:16" ht="24.75" customHeight="1">
      <c r="A22" s="35" t="s">
        <v>1401</v>
      </c>
      <c r="B22" s="35">
        <v>2013401</v>
      </c>
      <c r="C22" s="35" t="s">
        <v>1385</v>
      </c>
      <c r="D22" s="36"/>
      <c r="E22" s="36"/>
      <c r="F22" s="36"/>
      <c r="G22" s="36"/>
      <c r="H22" s="36"/>
      <c r="I22" s="36"/>
      <c r="J22" s="36"/>
      <c r="K22" s="36"/>
      <c r="L22" s="36">
        <f>M22+N22+O22+P22+'部门经济（附13-6）'!D22+'部门经济（附13-6）'!E22+'部门经济（附13-6）'!F22+'部门经济（附13-6）'!G22+'部门经济（附13-6）'!H22+'部门经济（附13-6）'!I22+'部门经济（附13-6）'!J22+'部门经济（附13-6）'!K22+'部门经济（附13-6）'!L22+'部门经济（附13-6）'!M22+'部门经济（附13-6）'!N22+'部门经济（附13-6）'!O22</f>
        <v>25000</v>
      </c>
      <c r="M22" s="36"/>
      <c r="N22" s="36">
        <v>25000</v>
      </c>
      <c r="O22" s="36"/>
      <c r="P22" s="36"/>
    </row>
    <row r="23" spans="1:16" ht="24.75" customHeight="1">
      <c r="A23" s="35" t="s">
        <v>1402</v>
      </c>
      <c r="B23" s="36">
        <v>2011001</v>
      </c>
      <c r="C23" s="35" t="s">
        <v>1385</v>
      </c>
      <c r="D23" s="36"/>
      <c r="E23" s="36"/>
      <c r="F23" s="36"/>
      <c r="G23" s="36"/>
      <c r="H23" s="36"/>
      <c r="I23" s="36"/>
      <c r="J23" s="36"/>
      <c r="K23" s="36"/>
      <c r="L23" s="36">
        <f>M23+N23+O23+P23+'部门经济（附13-6）'!D23+'部门经济（附13-6）'!E23+'部门经济（附13-6）'!F23+'部门经济（附13-6）'!G23+'部门经济（附13-6）'!H23+'部门经济（附13-6）'!I23+'部门经济（附13-6）'!J23+'部门经济（附13-6）'!K23+'部门经济（附13-6）'!L23+'部门经济（附13-6）'!M23+'部门经济（附13-6）'!N23+'部门经济（附13-6）'!O23</f>
        <v>3000</v>
      </c>
      <c r="M23" s="36"/>
      <c r="N23" s="36">
        <v>3000</v>
      </c>
      <c r="O23" s="36"/>
      <c r="P23" s="36"/>
    </row>
    <row r="24" spans="1:16" ht="24.75" customHeight="1">
      <c r="A24" s="35" t="s">
        <v>1403</v>
      </c>
      <c r="B24" s="36">
        <v>2012601</v>
      </c>
      <c r="C24" s="35" t="s">
        <v>1385</v>
      </c>
      <c r="D24" s="36"/>
      <c r="E24" s="36"/>
      <c r="F24" s="36"/>
      <c r="G24" s="36"/>
      <c r="H24" s="36"/>
      <c r="I24" s="36"/>
      <c r="J24" s="36"/>
      <c r="K24" s="36"/>
      <c r="L24" s="36">
        <f>M24+N24+O24+P24+'部门经济（附13-6）'!D24+'部门经济（附13-6）'!E24+'部门经济（附13-6）'!F24+'部门经济（附13-6）'!G24+'部门经济（附13-6）'!H24+'部门经济（附13-6）'!I24+'部门经济（附13-6）'!J24+'部门经济（附13-6）'!K24+'部门经济（附13-6）'!L24+'部门经济（附13-6）'!M24+'部门经济（附13-6）'!N24+'部门经济（附13-6）'!O24</f>
        <v>2300</v>
      </c>
      <c r="M24" s="36"/>
      <c r="N24" s="36">
        <v>2300</v>
      </c>
      <c r="O24" s="36"/>
      <c r="P24" s="36"/>
    </row>
    <row r="25" spans="1:16" ht="24.75" customHeight="1">
      <c r="A25" s="35" t="s">
        <v>1404</v>
      </c>
      <c r="B25" s="36">
        <v>2012906</v>
      </c>
      <c r="C25" s="35" t="s">
        <v>1385</v>
      </c>
      <c r="D25" s="36"/>
      <c r="E25" s="36"/>
      <c r="F25" s="36"/>
      <c r="G25" s="36"/>
      <c r="H25" s="36"/>
      <c r="I25" s="36"/>
      <c r="J25" s="36"/>
      <c r="K25" s="36"/>
      <c r="L25" s="36">
        <f>M25+N25+O25+P25+'部门经济（附13-6）'!D25+'部门经济（附13-6）'!E25+'部门经济（附13-6）'!F25+'部门经济（附13-6）'!G25+'部门经济（附13-6）'!H25+'部门经济（附13-6）'!I25+'部门经济（附13-6）'!J25+'部门经济（附13-6）'!K25+'部门经济（附13-6）'!L25+'部门经济（附13-6）'!M25+'部门经济（附13-6）'!N25+'部门经济（附13-6）'!O25</f>
        <v>35500</v>
      </c>
      <c r="M25" s="36"/>
      <c r="N25" s="36">
        <v>35500</v>
      </c>
      <c r="O25" s="36"/>
      <c r="P25" s="36"/>
    </row>
    <row r="26" spans="1:16" ht="24.75" customHeight="1">
      <c r="A26" s="35" t="s">
        <v>1405</v>
      </c>
      <c r="B26" s="35">
        <v>2010301</v>
      </c>
      <c r="C26" s="35" t="s">
        <v>1385</v>
      </c>
      <c r="D26" s="35"/>
      <c r="E26" s="35"/>
      <c r="F26" s="35"/>
      <c r="G26" s="35"/>
      <c r="H26" s="35"/>
      <c r="I26" s="35"/>
      <c r="J26" s="35"/>
      <c r="K26" s="35"/>
      <c r="L26" s="36">
        <f>M26+N26+O26+P26+'部门经济（附13-6）'!D26+'部门经济（附13-6）'!E26+'部门经济（附13-6）'!F26+'部门经济（附13-6）'!G26+'部门经济（附13-6）'!H26+'部门经济（附13-6）'!I26+'部门经济（附13-6）'!J26+'部门经济（附13-6）'!K26+'部门经济（附13-6）'!L26+'部门经济（附13-6）'!M26+'部门经济（附13-6）'!N26+'部门经济（附13-6）'!O26</f>
        <v>0</v>
      </c>
      <c r="M26" s="35"/>
      <c r="N26" s="35"/>
      <c r="O26" s="35"/>
      <c r="P26" s="35"/>
    </row>
    <row r="27" spans="1:16" ht="24.75" customHeight="1">
      <c r="A27" s="35" t="s">
        <v>1406</v>
      </c>
      <c r="B27" s="36">
        <v>2013201</v>
      </c>
      <c r="C27" s="35" t="s">
        <v>1385</v>
      </c>
      <c r="D27" s="36"/>
      <c r="E27" s="36"/>
      <c r="F27" s="36"/>
      <c r="G27" s="36"/>
      <c r="H27" s="36"/>
      <c r="I27" s="36"/>
      <c r="J27" s="36"/>
      <c r="K27" s="36"/>
      <c r="L27" s="36">
        <f>M27+N27+O27+P27+'部门经济（附13-6）'!D27+'部门经济（附13-6）'!E27+'部门经济（附13-6）'!F27+'部门经济（附13-6）'!G27+'部门经济（附13-6）'!H27+'部门经济（附13-6）'!I27+'部门经济（附13-6）'!J27+'部门经济（附13-6）'!K27+'部门经济（附13-6）'!L27+'部门经济（附13-6）'!M27+'部门经济（附13-6）'!N27+'部门经济（附13-6）'!O27</f>
        <v>182000</v>
      </c>
      <c r="M27" s="36"/>
      <c r="N27" s="36">
        <v>139900</v>
      </c>
      <c r="O27" s="36"/>
      <c r="P27" s="36"/>
    </row>
    <row r="28" spans="1:16" ht="24.75" customHeight="1">
      <c r="A28" s="35" t="s">
        <v>1407</v>
      </c>
      <c r="B28" s="35">
        <v>2010301</v>
      </c>
      <c r="C28" s="35" t="s">
        <v>1385</v>
      </c>
      <c r="D28" s="36"/>
      <c r="E28" s="36"/>
      <c r="F28" s="36"/>
      <c r="G28" s="36"/>
      <c r="H28" s="36"/>
      <c r="I28" s="36"/>
      <c r="J28" s="36"/>
      <c r="K28" s="36"/>
      <c r="L28" s="36">
        <f>M28+N28+O28+P28+'部门经济（附13-6）'!D28+'部门经济（附13-6）'!E28+'部门经济（附13-6）'!F28+'部门经济（附13-6）'!G28+'部门经济（附13-6）'!H28+'部门经济（附13-6）'!I28+'部门经济（附13-6）'!J28+'部门经济（附13-6）'!K28+'部门经济（附13-6）'!L28+'部门经济（附13-6）'!M28+'部门经济（附13-6）'!N28+'部门经济（附13-6）'!O28</f>
        <v>144570</v>
      </c>
      <c r="M28" s="36"/>
      <c r="N28" s="36">
        <v>144570</v>
      </c>
      <c r="O28" s="36"/>
      <c r="P28" s="36"/>
    </row>
    <row r="29" spans="1:16" ht="24.75" customHeight="1">
      <c r="A29" s="35" t="s">
        <v>1408</v>
      </c>
      <c r="B29" s="35">
        <v>2011101</v>
      </c>
      <c r="C29" s="35" t="s">
        <v>1385</v>
      </c>
      <c r="D29" s="36"/>
      <c r="E29" s="36"/>
      <c r="F29" s="36"/>
      <c r="G29" s="36"/>
      <c r="H29" s="36"/>
      <c r="I29" s="36"/>
      <c r="J29" s="35"/>
      <c r="K29" s="35"/>
      <c r="L29" s="36">
        <f>M29+N29+O29+P29+'部门经济（附13-6）'!D29+'部门经济（附13-6）'!E29+'部门经济（附13-6）'!F29+'部门经济（附13-6）'!G29+'部门经济（附13-6）'!H29+'部门经济（附13-6）'!I29+'部门经济（附13-6）'!J29+'部门经济（附13-6）'!K29+'部门经济（附13-6）'!L29+'部门经济（附13-6）'!M29+'部门经济（附13-6）'!N29+'部门经济（附13-6）'!O29</f>
        <v>577500</v>
      </c>
      <c r="M29" s="35"/>
      <c r="N29" s="36">
        <v>507500</v>
      </c>
      <c r="O29" s="35"/>
      <c r="P29" s="35"/>
    </row>
    <row r="30" spans="1:16" ht="24.75" customHeight="1">
      <c r="A30" s="37" t="s">
        <v>1409</v>
      </c>
      <c r="B30" s="35">
        <v>2011101</v>
      </c>
      <c r="C30" s="35" t="s">
        <v>1385</v>
      </c>
      <c r="D30" s="36"/>
      <c r="E30" s="36"/>
      <c r="F30" s="36"/>
      <c r="G30" s="36"/>
      <c r="H30" s="36"/>
      <c r="I30" s="36"/>
      <c r="J30" s="36"/>
      <c r="K30" s="36"/>
      <c r="L30" s="35">
        <f>N30</f>
        <v>140000</v>
      </c>
      <c r="M30" s="35"/>
      <c r="N30" s="35">
        <v>140000</v>
      </c>
      <c r="O30" s="35"/>
      <c r="P30" s="36"/>
    </row>
    <row r="31" spans="1:16" ht="24.75" customHeight="1">
      <c r="A31" s="37" t="s">
        <v>1410</v>
      </c>
      <c r="B31" s="35">
        <v>2010301</v>
      </c>
      <c r="C31" s="35" t="s">
        <v>1385</v>
      </c>
      <c r="D31" s="35"/>
      <c r="E31" s="35"/>
      <c r="F31" s="35"/>
      <c r="G31" s="35"/>
      <c r="H31" s="35"/>
      <c r="I31" s="35"/>
      <c r="J31" s="35"/>
      <c r="K31" s="35"/>
      <c r="L31" s="36">
        <f>M31+N31+O31+P31+'部门经济（附13-6）'!D31+'部门经济（附13-6）'!E31+'部门经济（附13-6）'!F31+'部门经济（附13-6）'!G31+'部门经济（附13-6）'!H31+'部门经济（附13-6）'!I31+'部门经济（附13-6）'!J31+'部门经济（附13-6）'!K31+'部门经济（附13-6）'!L31+'部门经济（附13-6）'!M31+'部门经济（附13-6）'!N31+'部门经济（附13-6）'!O31</f>
        <v>0</v>
      </c>
      <c r="M31" s="35"/>
      <c r="N31" s="35"/>
      <c r="O31" s="35"/>
      <c r="P31" s="35"/>
    </row>
    <row r="32" spans="1:16" ht="24.75" customHeight="1">
      <c r="A32" s="37" t="s">
        <v>1411</v>
      </c>
      <c r="B32" s="36">
        <v>2010801</v>
      </c>
      <c r="C32" s="35" t="s">
        <v>1385</v>
      </c>
      <c r="D32" s="35"/>
      <c r="E32" s="35"/>
      <c r="F32" s="35"/>
      <c r="G32" s="35"/>
      <c r="H32" s="35"/>
      <c r="I32" s="35"/>
      <c r="J32" s="35"/>
      <c r="K32" s="35"/>
      <c r="L32" s="36">
        <f>M32+N32+O32+P32+'部门经济（附13-6）'!D32+'部门经济（附13-6）'!E32+'部门经济（附13-6）'!F32+'部门经济（附13-6）'!G32+'部门经济（附13-6）'!H32+'部门经济（附13-6）'!I32+'部门经济（附13-6）'!J32+'部门经济（附13-6）'!K32+'部门经济（附13-6）'!L32+'部门经济（附13-6）'!M32+'部门经济（附13-6）'!N32+'部门经济（附13-6）'!O32</f>
        <v>65000</v>
      </c>
      <c r="M32" s="35"/>
      <c r="N32" s="35">
        <v>65000</v>
      </c>
      <c r="O32" s="35"/>
      <c r="P32" s="35"/>
    </row>
    <row r="33" spans="1:16" ht="24.75" customHeight="1">
      <c r="A33" s="35" t="s">
        <v>1412</v>
      </c>
      <c r="B33" s="35">
        <v>2010301</v>
      </c>
      <c r="C33" s="35" t="s">
        <v>1385</v>
      </c>
      <c r="D33" s="36"/>
      <c r="E33" s="36"/>
      <c r="F33" s="36"/>
      <c r="G33" s="36"/>
      <c r="H33" s="36"/>
      <c r="I33" s="36"/>
      <c r="J33" s="36"/>
      <c r="K33" s="36"/>
      <c r="L33" s="36">
        <v>18000</v>
      </c>
      <c r="M33" s="36"/>
      <c r="N33" s="36">
        <v>18000</v>
      </c>
      <c r="O33" s="36"/>
      <c r="P33" s="36"/>
    </row>
    <row r="34" spans="1:16" ht="24.75" customHeight="1">
      <c r="A34" s="35" t="s">
        <v>1413</v>
      </c>
      <c r="B34" s="36">
        <v>2013801</v>
      </c>
      <c r="C34" s="35" t="s">
        <v>1385</v>
      </c>
      <c r="D34" s="36"/>
      <c r="E34" s="36"/>
      <c r="F34" s="36"/>
      <c r="G34" s="36"/>
      <c r="H34" s="36"/>
      <c r="I34" s="36"/>
      <c r="J34" s="36"/>
      <c r="K34" s="36"/>
      <c r="L34" s="36">
        <v>12000</v>
      </c>
      <c r="M34" s="36"/>
      <c r="N34" s="36">
        <v>12000</v>
      </c>
      <c r="O34" s="36"/>
      <c r="P34" s="36"/>
    </row>
    <row r="35" spans="1:16" ht="24.75" customHeight="1">
      <c r="A35" s="35" t="s">
        <v>1414</v>
      </c>
      <c r="B35" s="37"/>
      <c r="C35" s="35" t="s">
        <v>1385</v>
      </c>
      <c r="D35" s="35"/>
      <c r="E35" s="35"/>
      <c r="F35" s="35"/>
      <c r="G35" s="35"/>
      <c r="H35" s="35"/>
      <c r="I35" s="35"/>
      <c r="J35" s="35"/>
      <c r="K35" s="35"/>
      <c r="L35" s="36">
        <f>M35+N35+O35+P35+'部门经济（附13-6）'!D35+'部门经济（附13-6）'!E35+'部门经济（附13-6）'!F35+'部门经济（附13-6）'!G35+'部门经济（附13-6）'!H35+'部门经济（附13-6）'!I35+'部门经济（附13-6）'!J35+'部门经济（附13-6）'!K35+'部门经济（附13-6）'!L35+'部门经济（附13-6）'!M35+'部门经济（附13-6）'!N35+'部门经济（附13-6）'!O35</f>
        <v>0</v>
      </c>
      <c r="M35" s="35"/>
      <c r="N35" s="35"/>
      <c r="O35" s="35"/>
      <c r="P35" s="35"/>
    </row>
    <row r="36" spans="1:16" ht="24.75" customHeight="1">
      <c r="A36" s="70" t="s">
        <v>1415</v>
      </c>
      <c r="B36" s="70">
        <v>2040201</v>
      </c>
      <c r="C36" s="35" t="s">
        <v>1385</v>
      </c>
      <c r="D36" s="36"/>
      <c r="E36" s="36"/>
      <c r="F36" s="36"/>
      <c r="G36" s="36"/>
      <c r="H36" s="36"/>
      <c r="I36" s="36"/>
      <c r="J36" s="36"/>
      <c r="K36" s="36"/>
      <c r="L36" s="36">
        <f>M36+N36+O36+P36+'部门经济（附13-6）'!D36+'部门经济（附13-6）'!E36+'部门经济（附13-6）'!F36+'部门经济（附13-6）'!G36+'部门经济（附13-6）'!H36+'部门经济（附13-6）'!I36+'部门经济（附13-6）'!J36+'部门经济（附13-6）'!K36+'部门经济（附13-6）'!L36+'部门经济（附13-6）'!M36+'部门经济（附13-6）'!N36+'部门经济（附13-6）'!O36</f>
        <v>3949290</v>
      </c>
      <c r="M36" s="36">
        <v>517190</v>
      </c>
      <c r="N36" s="36"/>
      <c r="O36" s="36">
        <v>1605700</v>
      </c>
      <c r="P36" s="36"/>
    </row>
    <row r="37" spans="1:16" ht="24.75" customHeight="1">
      <c r="A37" s="70" t="s">
        <v>1416</v>
      </c>
      <c r="B37" s="70">
        <v>2040103</v>
      </c>
      <c r="C37" s="35" t="s">
        <v>1385</v>
      </c>
      <c r="D37" s="35"/>
      <c r="E37" s="35"/>
      <c r="F37" s="35"/>
      <c r="G37" s="35"/>
      <c r="H37" s="35"/>
      <c r="I37" s="35"/>
      <c r="J37" s="35"/>
      <c r="K37" s="35"/>
      <c r="L37" s="36">
        <f>M37+N37+O37+P37+'部门经济（附13-6）'!D37+'部门经济（附13-6）'!E37+'部门经济（附13-6）'!F37+'部门经济（附13-6）'!G37+'部门经济（附13-6）'!H37+'部门经济（附13-6）'!I37+'部门经济（附13-6）'!J37+'部门经济（附13-6）'!K37+'部门经济（附13-6）'!L37+'部门经济（附13-6）'!M37+'部门经济（附13-6）'!N37+'部门经济（附13-6）'!O37</f>
        <v>0</v>
      </c>
      <c r="M37" s="35"/>
      <c r="N37" s="35"/>
      <c r="O37" s="35"/>
      <c r="P37" s="35"/>
    </row>
    <row r="38" spans="1:16" ht="24.75" customHeight="1">
      <c r="A38" s="70" t="s">
        <v>1417</v>
      </c>
      <c r="B38" s="70">
        <v>2040221</v>
      </c>
      <c r="C38" s="35" t="s">
        <v>1385</v>
      </c>
      <c r="D38" s="35"/>
      <c r="E38" s="35"/>
      <c r="F38" s="35"/>
      <c r="G38" s="35"/>
      <c r="H38" s="35"/>
      <c r="I38" s="35"/>
      <c r="J38" s="35"/>
      <c r="K38" s="35"/>
      <c r="L38" s="36">
        <f>M38+N38+O38+P38+'部门经济（附13-6）'!D38+'部门经济（附13-6）'!E38+'部门经济（附13-6）'!F38+'部门经济（附13-6）'!G38+'部门经济（附13-6）'!H38+'部门经济（附13-6）'!I38+'部门经济（附13-6）'!J38+'部门经济（附13-6）'!K38+'部门经济（附13-6）'!L38+'部门经济（附13-6）'!M38+'部门经济（附13-6）'!N38+'部门经济（附13-6）'!O38</f>
        <v>700000</v>
      </c>
      <c r="M38" s="35"/>
      <c r="N38" s="35">
        <v>700000</v>
      </c>
      <c r="O38" s="35"/>
      <c r="P38" s="35"/>
    </row>
    <row r="39" spans="1:16" ht="24.75" customHeight="1">
      <c r="A39" s="70" t="s">
        <v>1418</v>
      </c>
      <c r="B39" s="70">
        <v>2040201</v>
      </c>
      <c r="C39" s="35" t="s">
        <v>1385</v>
      </c>
      <c r="D39" s="35"/>
      <c r="E39" s="35"/>
      <c r="F39" s="35"/>
      <c r="G39" s="35"/>
      <c r="H39" s="35"/>
      <c r="I39" s="35"/>
      <c r="J39" s="35"/>
      <c r="K39" s="35"/>
      <c r="L39" s="36">
        <f>M39+N39+O39+P39+'部门经济（附13-6）'!D39+'部门经济（附13-6）'!E39+'部门经济（附13-6）'!F39+'部门经济（附13-6）'!G39+'部门经济（附13-6）'!H39+'部门经济（附13-6）'!I39+'部门经济（附13-6）'!J39+'部门经济（附13-6）'!K39+'部门经济（附13-6）'!L39+'部门经济（附13-6）'!M39+'部门经济（附13-6）'!N39+'部门经济（附13-6）'!O39</f>
        <v>104940</v>
      </c>
      <c r="M39" s="35"/>
      <c r="N39" s="35">
        <v>104940</v>
      </c>
      <c r="O39" s="35"/>
      <c r="P39" s="35"/>
    </row>
    <row r="40" spans="1:16" ht="24.75" customHeight="1">
      <c r="A40" s="70" t="s">
        <v>1419</v>
      </c>
      <c r="B40" s="70">
        <v>2040601</v>
      </c>
      <c r="C40" s="35" t="s">
        <v>1385</v>
      </c>
      <c r="D40" s="35"/>
      <c r="E40" s="35"/>
      <c r="F40" s="35"/>
      <c r="G40" s="35"/>
      <c r="H40" s="35"/>
      <c r="I40" s="35"/>
      <c r="J40" s="35"/>
      <c r="K40" s="35"/>
      <c r="L40" s="36">
        <f>M40+N40+O40+P40+'部门经济（附13-6）'!D40+'部门经济（附13-6）'!E40+'部门经济（附13-6）'!F40+'部门经济（附13-6）'!G40+'部门经济（附13-6）'!H40+'部门经济（附13-6）'!I40+'部门经济（附13-6）'!J40+'部门经济（附13-6）'!K40+'部门经济（附13-6）'!L40+'部门经济（附13-6）'!M40+'部门经济（附13-6）'!N40+'部门经济（附13-6）'!O40</f>
        <v>0</v>
      </c>
      <c r="M40" s="35"/>
      <c r="N40" s="35"/>
      <c r="O40" s="35"/>
      <c r="P40" s="35"/>
    </row>
    <row r="41" spans="1:16" ht="24.75" customHeight="1">
      <c r="A41" s="70" t="s">
        <v>1420</v>
      </c>
      <c r="B41" s="70">
        <v>2040101</v>
      </c>
      <c r="C41" s="35" t="s">
        <v>1385</v>
      </c>
      <c r="D41" s="35"/>
      <c r="E41" s="35"/>
      <c r="F41" s="35"/>
      <c r="G41" s="35"/>
      <c r="H41" s="35"/>
      <c r="I41" s="35"/>
      <c r="J41" s="35"/>
      <c r="K41" s="35"/>
      <c r="L41" s="36">
        <f>M41+N41+O41+P41+'部门经济（附13-6）'!D41+'部门经济（附13-6）'!E41+'部门经济（附13-6）'!F41+'部门经济（附13-6）'!G41+'部门经济（附13-6）'!H41+'部门经济（附13-6）'!I41+'部门经济（附13-6）'!J41+'部门经济（附13-6）'!K41+'部门经济（附13-6）'!L41+'部门经济（附13-6）'!M41+'部门经济（附13-6）'!N41+'部门经济（附13-6）'!O41</f>
        <v>0</v>
      </c>
      <c r="M41" s="35"/>
      <c r="N41" s="35"/>
      <c r="O41" s="35"/>
      <c r="P41" s="35"/>
    </row>
    <row r="42" spans="1:16" ht="24.75" customHeight="1">
      <c r="A42" s="42" t="s">
        <v>1421</v>
      </c>
      <c r="B42" s="42">
        <v>2013101</v>
      </c>
      <c r="C42" s="35" t="s">
        <v>1385</v>
      </c>
      <c r="D42" s="35"/>
      <c r="E42" s="35"/>
      <c r="F42" s="35"/>
      <c r="G42" s="35"/>
      <c r="H42" s="35"/>
      <c r="I42" s="35"/>
      <c r="J42" s="35"/>
      <c r="K42" s="35"/>
      <c r="L42" s="36">
        <f>M42+N42+O42+P42+'部门经济（附13-6）'!D42+'部门经济（附13-6）'!E42+'部门经济（附13-6）'!F42+'部门经济（附13-6）'!G42+'部门经济（附13-6）'!H42+'部门经济（附13-6）'!I42+'部门经济（附13-6）'!J42+'部门经济（附13-6）'!K42+'部门经济（附13-6）'!L42+'部门经济（附13-6）'!M42+'部门经济（附13-6）'!N42+'部门经济（附13-6）'!O42</f>
        <v>300000</v>
      </c>
      <c r="M42" s="35"/>
      <c r="N42" s="35">
        <v>280000</v>
      </c>
      <c r="O42" s="35"/>
      <c r="P42" s="35"/>
    </row>
    <row r="43" spans="1:16" ht="24.75" customHeight="1">
      <c r="A43" s="70" t="s">
        <v>1422</v>
      </c>
      <c r="B43" s="70">
        <v>2040501</v>
      </c>
      <c r="C43" s="35" t="s">
        <v>1385</v>
      </c>
      <c r="D43" s="35"/>
      <c r="E43" s="35"/>
      <c r="F43" s="35"/>
      <c r="G43" s="35"/>
      <c r="H43" s="35"/>
      <c r="I43" s="35"/>
      <c r="J43" s="35"/>
      <c r="K43" s="35"/>
      <c r="L43" s="36">
        <f>M43+N43+O43+P43+'部门经济（附13-6）'!D43+'部门经济（附13-6）'!E43+'部门经济（附13-6）'!F43+'部门经济（附13-6）'!G43+'部门经济（附13-6）'!H43+'部门经济（附13-6）'!I43+'部门经济（附13-6）'!J43+'部门经济（附13-6）'!K43+'部门经济（附13-6）'!L43+'部门经济（附13-6）'!M43+'部门经济（附13-6）'!N43+'部门经济（附13-6）'!O43</f>
        <v>2000000</v>
      </c>
      <c r="M43" s="35">
        <v>2000000</v>
      </c>
      <c r="N43" s="35"/>
      <c r="O43" s="35"/>
      <c r="P43" s="35"/>
    </row>
    <row r="44" spans="1:16" ht="24.75" customHeight="1">
      <c r="A44" s="37" t="s">
        <v>1423</v>
      </c>
      <c r="B44" s="37">
        <v>2039901</v>
      </c>
      <c r="C44" s="35" t="s">
        <v>1385</v>
      </c>
      <c r="D44" s="35"/>
      <c r="E44" s="35"/>
      <c r="F44" s="35"/>
      <c r="G44" s="35"/>
      <c r="H44" s="35"/>
      <c r="I44" s="35"/>
      <c r="J44" s="35"/>
      <c r="K44" s="35"/>
      <c r="L44" s="36">
        <f>M44+N44+O44+P44+'部门经济（附13-6）'!D44+'部门经济（附13-6）'!E44+'部门经济（附13-6）'!F44+'部门经济（附13-6）'!G44+'部门经济（附13-6）'!H44+'部门经济（附13-6）'!I44+'部门经济（附13-6）'!J44+'部门经济（附13-6）'!K44+'部门经济（附13-6）'!L44+'部门经济（附13-6）'!M44+'部门经济（附13-6）'!N44+'部门经济（附13-6）'!O44</f>
        <v>0</v>
      </c>
      <c r="M44" s="35"/>
      <c r="N44" s="35"/>
      <c r="O44" s="35"/>
      <c r="P44" s="35"/>
    </row>
    <row r="45" spans="1:16" ht="24.75" customHeight="1">
      <c r="A45" s="59" t="s">
        <v>1424</v>
      </c>
      <c r="B45" s="59">
        <v>2010350</v>
      </c>
      <c r="C45" s="35" t="s">
        <v>1385</v>
      </c>
      <c r="D45" s="36"/>
      <c r="E45" s="36"/>
      <c r="F45" s="36"/>
      <c r="G45" s="36"/>
      <c r="H45" s="36"/>
      <c r="I45" s="36"/>
      <c r="J45" s="36"/>
      <c r="K45" s="36"/>
      <c r="L45" s="36">
        <f>M45+N45+O45+P45+'部门经济（附13-6）'!D45+'部门经济（附13-6）'!E45+'部门经济（附13-6）'!F45+'部门经济（附13-6）'!G45+'部门经济（附13-6）'!H45+'部门经济（附13-6）'!I45+'部门经济（附13-6）'!J45+'部门经济（附13-6）'!K45+'部门经济（附13-6）'!L45+'部门经济（附13-6）'!M45+'部门经济（附13-6）'!N45+'部门经济（附13-6）'!O45</f>
        <v>0</v>
      </c>
      <c r="M45" s="36"/>
      <c r="N45" s="36"/>
      <c r="O45" s="36"/>
      <c r="P45" s="36"/>
    </row>
    <row r="46" spans="1:16" ht="24.75" customHeight="1">
      <c r="A46" s="59" t="s">
        <v>1524</v>
      </c>
      <c r="B46" s="59">
        <v>2011301</v>
      </c>
      <c r="C46" s="35" t="s">
        <v>1385</v>
      </c>
      <c r="D46" s="35"/>
      <c r="E46" s="35"/>
      <c r="F46" s="35"/>
      <c r="G46" s="35"/>
      <c r="H46" s="35"/>
      <c r="I46" s="35"/>
      <c r="J46" s="35"/>
      <c r="K46" s="35"/>
      <c r="L46" s="36">
        <f>M46+N46+O46+P46+'部门经济（附13-6）'!D46+'部门经济（附13-6）'!E46+'部门经济（附13-6）'!F46+'部门经济（附13-6）'!G46+'部门经济（附13-6）'!H46+'部门经济（附13-6）'!I46+'部门经济（附13-6）'!J46+'部门经济（附13-6）'!K46+'部门经济（附13-6）'!L46+'部门经济（附13-6）'!M46+'部门经济（附13-6）'!N46+'部门经济（附13-6）'!O46</f>
        <v>50000</v>
      </c>
      <c r="M46" s="35"/>
      <c r="N46" s="36">
        <v>50000</v>
      </c>
      <c r="O46" s="35"/>
      <c r="P46" s="35"/>
    </row>
    <row r="47" spans="1:16" ht="24.75" customHeight="1">
      <c r="A47" s="59" t="s">
        <v>1426</v>
      </c>
      <c r="B47" s="59">
        <v>2011350</v>
      </c>
      <c r="C47" s="35" t="s">
        <v>1385</v>
      </c>
      <c r="D47" s="35"/>
      <c r="E47" s="35"/>
      <c r="F47" s="35"/>
      <c r="G47" s="35"/>
      <c r="H47" s="35"/>
      <c r="I47" s="35"/>
      <c r="J47" s="35"/>
      <c r="K47" s="35"/>
      <c r="L47" s="36">
        <f>M47+N47+O47+P47+'部门经济（附13-6）'!D47+'部门经济（附13-6）'!E47+'部门经济（附13-6）'!F47+'部门经济（附13-6）'!G47+'部门经济（附13-6）'!H47+'部门经济（附13-6）'!I47+'部门经济（附13-6）'!J47+'部门经济（附13-6）'!K47+'部门经济（附13-6）'!L47+'部门经济（附13-6）'!M47+'部门经济（附13-6）'!N47+'部门经济（附13-6）'!O47</f>
        <v>14000</v>
      </c>
      <c r="M47" s="35"/>
      <c r="N47" s="36">
        <v>14000</v>
      </c>
      <c r="O47" s="35"/>
      <c r="P47" s="35"/>
    </row>
    <row r="48" spans="1:16" ht="24.75" customHeight="1">
      <c r="A48" s="59" t="s">
        <v>1427</v>
      </c>
      <c r="B48" s="59">
        <v>2011350</v>
      </c>
      <c r="C48" s="35" t="s">
        <v>1385</v>
      </c>
      <c r="D48" s="35"/>
      <c r="E48" s="35"/>
      <c r="F48" s="35"/>
      <c r="G48" s="35"/>
      <c r="H48" s="35"/>
      <c r="I48" s="35"/>
      <c r="J48" s="35"/>
      <c r="K48" s="35"/>
      <c r="L48" s="36">
        <f>M48+N48+O48+P48+'部门经济（附13-6）'!D48+'部门经济（附13-6）'!E48+'部门经济（附13-6）'!F48+'部门经济（附13-6）'!G48+'部门经济（附13-6）'!H48+'部门经济（附13-6）'!I48+'部门经济（附13-6）'!J48+'部门经济（附13-6）'!K48+'部门经济（附13-6）'!L48+'部门经济（附13-6）'!M48+'部门经济（附13-6）'!N48+'部门经济（附13-6）'!O48</f>
        <v>46000</v>
      </c>
      <c r="M48" s="35"/>
      <c r="N48" s="36">
        <v>46000</v>
      </c>
      <c r="O48" s="35"/>
      <c r="P48" s="35"/>
    </row>
    <row r="49" spans="1:16" ht="24.75" customHeight="1">
      <c r="A49" s="59" t="s">
        <v>1428</v>
      </c>
      <c r="B49" s="59">
        <v>2150801</v>
      </c>
      <c r="C49" s="35" t="s">
        <v>1385</v>
      </c>
      <c r="D49" s="35"/>
      <c r="E49" s="35"/>
      <c r="F49" s="35"/>
      <c r="G49" s="35"/>
      <c r="H49" s="35"/>
      <c r="I49" s="35"/>
      <c r="J49" s="35"/>
      <c r="K49" s="35"/>
      <c r="L49" s="36">
        <f>M49+N49+O49+P49+'部门经济（附13-6）'!D49+'部门经济（附13-6）'!E49+'部门经济（附13-6）'!F49+'部门经济（附13-6）'!G49+'部门经济（附13-6）'!H49+'部门经济（附13-6）'!I49+'部门经济（附13-6）'!J49+'部门经济（附13-6）'!K49+'部门经济（附13-6）'!L49+'部门经济（附13-6）'!M49+'部门经济（附13-6）'!N49+'部门经济（附13-6）'!O49</f>
        <v>10000</v>
      </c>
      <c r="M49" s="35"/>
      <c r="N49" s="35">
        <v>10000</v>
      </c>
      <c r="O49" s="35"/>
      <c r="P49" s="35"/>
    </row>
    <row r="50" spans="1:16" ht="24.75" customHeight="1">
      <c r="A50" s="59" t="s">
        <v>1429</v>
      </c>
      <c r="B50" s="59">
        <v>2160250</v>
      </c>
      <c r="C50" s="35" t="s">
        <v>1385</v>
      </c>
      <c r="D50" s="35"/>
      <c r="E50" s="35"/>
      <c r="F50" s="35"/>
      <c r="G50" s="35"/>
      <c r="H50" s="35"/>
      <c r="I50" s="35"/>
      <c r="J50" s="35"/>
      <c r="K50" s="35"/>
      <c r="L50" s="36">
        <f>M50+N50+O50+P50+'部门经济（附13-6）'!D50+'部门经济（附13-6）'!E50+'部门经济（附13-6）'!F50+'部门经济（附13-6）'!G50+'部门经济（附13-6）'!H50+'部门经济（附13-6）'!I50+'部门经济（附13-6）'!J50+'部门经济（附13-6）'!K50+'部门经济（附13-6）'!L50+'部门经济（附13-6）'!M50+'部门经济（附13-6）'!N50+'部门经济（附13-6）'!O50</f>
        <v>24000</v>
      </c>
      <c r="M50" s="35"/>
      <c r="N50" s="36">
        <v>24000</v>
      </c>
      <c r="O50" s="35"/>
      <c r="P50" s="35"/>
    </row>
    <row r="51" spans="1:16" ht="24.75" customHeight="1">
      <c r="A51" s="71" t="s">
        <v>1430</v>
      </c>
      <c r="B51" s="59">
        <v>2220101</v>
      </c>
      <c r="C51" s="35" t="s">
        <v>1385</v>
      </c>
      <c r="D51" s="35"/>
      <c r="E51" s="35"/>
      <c r="F51" s="35"/>
      <c r="G51" s="35"/>
      <c r="H51" s="35"/>
      <c r="I51" s="35"/>
      <c r="J51" s="35"/>
      <c r="K51" s="35"/>
      <c r="L51" s="36">
        <f>M51+N51+O51+P51+'部门经济（附13-6）'!D51+'部门经济（附13-6）'!E51+'部门经济（附13-6）'!F51+'部门经济（附13-6）'!G51+'部门经济（附13-6）'!H51+'部门经济（附13-6）'!I51+'部门经济（附13-6）'!J51+'部门经济（附13-6）'!K51+'部门经济（附13-6）'!L51+'部门经济（附13-6）'!M51+'部门经济（附13-6）'!N51+'部门经济（附13-6）'!O51</f>
        <v>9700</v>
      </c>
      <c r="M51" s="35"/>
      <c r="N51" s="36">
        <v>9700</v>
      </c>
      <c r="O51" s="35"/>
      <c r="P51" s="35"/>
    </row>
    <row r="52" spans="1:16" ht="24.75" customHeight="1">
      <c r="A52" s="59" t="s">
        <v>1431</v>
      </c>
      <c r="B52" s="59">
        <v>2240101</v>
      </c>
      <c r="C52" s="35" t="s">
        <v>1385</v>
      </c>
      <c r="D52" s="35"/>
      <c r="E52" s="35"/>
      <c r="F52" s="35"/>
      <c r="G52" s="35"/>
      <c r="H52" s="35"/>
      <c r="I52" s="35"/>
      <c r="J52" s="35"/>
      <c r="K52" s="35"/>
      <c r="L52" s="36">
        <f>M52+N52+O52+P52+'部门经济（附13-6）'!D52+'部门经济（附13-6）'!E52+'部门经济（附13-6）'!F52+'部门经济（附13-6）'!G52+'部门经济（附13-6）'!H52+'部门经济（附13-6）'!I52+'部门经济（附13-6）'!J52+'部门经济（附13-6）'!K52+'部门经济（附13-6）'!L52+'部门经济（附13-6）'!M52+'部门经济（附13-6）'!N52+'部门经济（附13-6）'!O52</f>
        <v>29200</v>
      </c>
      <c r="M52" s="35"/>
      <c r="N52" s="36">
        <v>29200</v>
      </c>
      <c r="O52" s="35"/>
      <c r="P52" s="35"/>
    </row>
    <row r="53" spans="1:16" ht="24.75" customHeight="1">
      <c r="A53" s="59" t="s">
        <v>1432</v>
      </c>
      <c r="B53" s="59">
        <v>2240401</v>
      </c>
      <c r="C53" s="35" t="s">
        <v>1385</v>
      </c>
      <c r="D53" s="35"/>
      <c r="E53" s="35"/>
      <c r="F53" s="35"/>
      <c r="G53" s="35"/>
      <c r="H53" s="35"/>
      <c r="I53" s="35"/>
      <c r="J53" s="35"/>
      <c r="K53" s="35"/>
      <c r="L53" s="36">
        <f>M53+N53+O53+P53+'部门经济（附13-6）'!D53+'部门经济（附13-6）'!E53+'部门经济（附13-6）'!F53+'部门经济（附13-6）'!G53+'部门经济（附13-6）'!H53+'部门经济（附13-6）'!I53+'部门经济（附13-6）'!J53+'部门经济（附13-6）'!K53+'部门经济（附13-6）'!L53+'部门经济（附13-6）'!M53+'部门经济（附13-6）'!N53+'部门经济（附13-6）'!O53</f>
        <v>3000000</v>
      </c>
      <c r="M53" s="35"/>
      <c r="N53" s="35"/>
      <c r="O53" s="35"/>
      <c r="P53" s="36">
        <v>3000000</v>
      </c>
    </row>
    <row r="54" spans="1:16" ht="24.75" customHeight="1">
      <c r="A54" s="59" t="s">
        <v>1433</v>
      </c>
      <c r="B54" s="59">
        <v>2130505</v>
      </c>
      <c r="C54" s="35" t="s">
        <v>1385</v>
      </c>
      <c r="D54" s="35"/>
      <c r="E54" s="35"/>
      <c r="F54" s="35"/>
      <c r="G54" s="35"/>
      <c r="H54" s="35"/>
      <c r="I54" s="35"/>
      <c r="J54" s="35"/>
      <c r="K54" s="35"/>
      <c r="L54" s="36">
        <f>M54+N54+O54+P54+'部门经济（附13-6）'!D54+'部门经济（附13-6）'!E54+'部门经济（附13-6）'!F54+'部门经济（附13-6）'!G54+'部门经济（附13-6）'!H54+'部门经济（附13-6）'!I54+'部门经济（附13-6）'!J54+'部门经济（附13-6）'!K54+'部门经济（附13-6）'!L54+'部门经济（附13-6）'!M54+'部门经济（附13-6）'!N54+'部门经济（附13-6）'!O54</f>
        <v>0</v>
      </c>
      <c r="M54" s="35"/>
      <c r="N54" s="35"/>
      <c r="O54" s="35"/>
      <c r="P54" s="35"/>
    </row>
    <row r="55" spans="1:16" ht="24.75" customHeight="1">
      <c r="A55" s="59" t="s">
        <v>1434</v>
      </c>
      <c r="B55" s="59">
        <v>2080101</v>
      </c>
      <c r="C55" s="35" t="s">
        <v>1385</v>
      </c>
      <c r="D55" s="35"/>
      <c r="E55" s="35"/>
      <c r="F55" s="35"/>
      <c r="G55" s="35"/>
      <c r="H55" s="35"/>
      <c r="I55" s="35"/>
      <c r="J55" s="35"/>
      <c r="K55" s="35"/>
      <c r="L55" s="36">
        <f>M55+N55+O55+P55+'部门经济（附13-6）'!D55+'部门经济（附13-6）'!E55+'部门经济（附13-6）'!F55+'部门经济（附13-6）'!G55+'部门经济（附13-6）'!H55+'部门经济（附13-6）'!I55+'部门经济（附13-6）'!J55+'部门经济（附13-6）'!K55+'部门经济（附13-6）'!L55+'部门经济（附13-6）'!M55+'部门经济（附13-6）'!N55+'部门经济（附13-6）'!O55</f>
        <v>1000000</v>
      </c>
      <c r="M55" s="35"/>
      <c r="N55" s="35">
        <v>500000</v>
      </c>
      <c r="O55" s="35"/>
      <c r="P55" s="35"/>
    </row>
    <row r="56" spans="1:16" ht="24.75" customHeight="1">
      <c r="A56" s="37" t="s">
        <v>1435</v>
      </c>
      <c r="B56" s="37">
        <v>2080106</v>
      </c>
      <c r="C56" s="35" t="s">
        <v>1385</v>
      </c>
      <c r="D56" s="35"/>
      <c r="E56" s="35"/>
      <c r="F56" s="35"/>
      <c r="G56" s="35"/>
      <c r="H56" s="35"/>
      <c r="I56" s="35"/>
      <c r="J56" s="35"/>
      <c r="K56" s="35"/>
      <c r="L56" s="36">
        <f>M56+N56+O56+P56+'部门经济（附13-6）'!D56+'部门经济（附13-6）'!E56+'部门经济（附13-6）'!F56+'部门经济（附13-6）'!G56+'部门经济（附13-6）'!H56+'部门经济（附13-6）'!I56+'部门经济（附13-6）'!J56+'部门经济（附13-6）'!K56+'部门经济（附13-6）'!L56+'部门经济（附13-6）'!M56+'部门经济（附13-6）'!N56+'部门经济（附13-6）'!O56</f>
        <v>38500</v>
      </c>
      <c r="M56" s="35"/>
      <c r="N56" s="35">
        <v>38500</v>
      </c>
      <c r="O56" s="35"/>
      <c r="P56" s="35"/>
    </row>
    <row r="57" spans="1:16" ht="24.75" customHeight="1">
      <c r="A57" s="37" t="s">
        <v>1436</v>
      </c>
      <c r="B57" s="37">
        <v>2080106</v>
      </c>
      <c r="C57" s="35" t="s">
        <v>1385</v>
      </c>
      <c r="D57" s="35"/>
      <c r="E57" s="35"/>
      <c r="F57" s="35"/>
      <c r="G57" s="35"/>
      <c r="H57" s="35"/>
      <c r="I57" s="35"/>
      <c r="J57" s="35"/>
      <c r="K57" s="35"/>
      <c r="L57" s="36">
        <f>M57+N57+O57+P57+'部门经济（附13-6）'!D57+'部门经济（附13-6）'!E57+'部门经济（附13-6）'!F57+'部门经济（附13-6）'!G57+'部门经济（附13-6）'!H57+'部门经济（附13-6）'!I57+'部门经济（附13-6）'!J57+'部门经济（附13-6）'!K57+'部门经济（附13-6）'!L57+'部门经济（附13-6）'!M57+'部门经济（附13-6）'!N57+'部门经济（附13-6）'!O57</f>
        <v>10000</v>
      </c>
      <c r="M57" s="35"/>
      <c r="N57" s="35">
        <v>10000</v>
      </c>
      <c r="O57" s="35"/>
      <c r="P57" s="35"/>
    </row>
    <row r="58" spans="1:16" ht="24.75" customHeight="1">
      <c r="A58" s="37" t="s">
        <v>1437</v>
      </c>
      <c r="B58" s="37">
        <v>2080109</v>
      </c>
      <c r="C58" s="35" t="s">
        <v>1385</v>
      </c>
      <c r="D58" s="35"/>
      <c r="E58" s="35"/>
      <c r="F58" s="35"/>
      <c r="G58" s="35"/>
      <c r="H58" s="35"/>
      <c r="I58" s="35"/>
      <c r="J58" s="35"/>
      <c r="K58" s="35"/>
      <c r="L58" s="36">
        <f>M58+N58+O58+P58+'部门经济（附13-6）'!D58+'部门经济（附13-6）'!E58+'部门经济（附13-6）'!F58+'部门经济（附13-6）'!G58+'部门经济（附13-6）'!H58+'部门经济（附13-6）'!I58+'部门经济（附13-6）'!J58+'部门经济（附13-6）'!K58+'部门经济（附13-6）'!L58+'部门经济（附13-6）'!M58+'部门经济（附13-6）'!N58+'部门经济（附13-6）'!O58</f>
        <v>20000</v>
      </c>
      <c r="M58" s="35"/>
      <c r="N58" s="35">
        <v>20000</v>
      </c>
      <c r="O58" s="35"/>
      <c r="P58" s="35"/>
    </row>
    <row r="59" spans="1:16" ht="24.75" customHeight="1">
      <c r="A59" s="37" t="s">
        <v>1438</v>
      </c>
      <c r="B59" s="37">
        <v>2080109</v>
      </c>
      <c r="C59" s="35" t="s">
        <v>1385</v>
      </c>
      <c r="D59" s="35"/>
      <c r="E59" s="35"/>
      <c r="F59" s="35"/>
      <c r="G59" s="35"/>
      <c r="H59" s="35"/>
      <c r="I59" s="35"/>
      <c r="J59" s="35"/>
      <c r="K59" s="35"/>
      <c r="L59" s="36">
        <f>M59+N59+O59+P59+'部门经济（附13-6）'!D59+'部门经济（附13-6）'!E59+'部门经济（附13-6）'!F59+'部门经济（附13-6）'!G59+'部门经济（附13-6）'!H59+'部门经济（附13-6）'!I59+'部门经济（附13-6）'!J59+'部门经济（附13-6）'!K59+'部门经济（附13-6）'!L59+'部门经济（附13-6）'!M59+'部门经济（附13-6）'!N59+'部门经济（附13-6）'!O59</f>
        <v>10000</v>
      </c>
      <c r="M59" s="35"/>
      <c r="N59" s="35">
        <v>10000</v>
      </c>
      <c r="O59" s="35"/>
      <c r="P59" s="35"/>
    </row>
    <row r="60" spans="1:16" ht="24.75" customHeight="1">
      <c r="A60" s="37" t="s">
        <v>1439</v>
      </c>
      <c r="B60" s="37">
        <v>2080109</v>
      </c>
      <c r="C60" s="35" t="s">
        <v>1385</v>
      </c>
      <c r="D60" s="35"/>
      <c r="E60" s="35"/>
      <c r="F60" s="35"/>
      <c r="G60" s="35"/>
      <c r="H60" s="35"/>
      <c r="I60" s="35"/>
      <c r="J60" s="35"/>
      <c r="K60" s="35"/>
      <c r="L60" s="36">
        <f>M60+N60+O60+P60+'部门经济（附13-6）'!D60+'部门经济（附13-6）'!E60+'部门经济（附13-6）'!F60+'部门经济（附13-6）'!G60+'部门经济（附13-6）'!H60+'部门经济（附13-6）'!I60+'部门经济（附13-6）'!J60+'部门经济（附13-6）'!K60+'部门经济（附13-6）'!L60+'部门经济（附13-6）'!M60+'部门经济（附13-6）'!N60+'部门经济（附13-6）'!O60</f>
        <v>38100</v>
      </c>
      <c r="M60" s="35"/>
      <c r="N60" s="35">
        <v>38100</v>
      </c>
      <c r="O60" s="35"/>
      <c r="P60" s="35"/>
    </row>
    <row r="61" spans="1:16" ht="24.75" customHeight="1">
      <c r="A61" s="37" t="s">
        <v>1440</v>
      </c>
      <c r="B61" s="37">
        <v>2101501</v>
      </c>
      <c r="C61" s="35" t="s">
        <v>1385</v>
      </c>
      <c r="D61" s="35"/>
      <c r="E61" s="35"/>
      <c r="F61" s="35"/>
      <c r="G61" s="35"/>
      <c r="H61" s="35"/>
      <c r="I61" s="35"/>
      <c r="J61" s="35"/>
      <c r="K61" s="35"/>
      <c r="L61" s="36">
        <f>M61+N61+O61+P61+'部门经济（附13-6）'!D61+'部门经济（附13-6）'!E61+'部门经济（附13-6）'!F61+'部门经济（附13-6）'!G61+'部门经济（附13-6）'!H61+'部门经济（附13-6）'!I61+'部门经济（附13-6）'!J61+'部门经济（附13-6）'!K61+'部门经济（附13-6）'!L61+'部门经济（附13-6）'!M61+'部门经济（附13-6）'!N61+'部门经济（附13-6）'!O61</f>
        <v>98695</v>
      </c>
      <c r="M61" s="35"/>
      <c r="N61" s="35">
        <v>98695</v>
      </c>
      <c r="O61" s="35"/>
      <c r="P61" s="35"/>
    </row>
    <row r="62" spans="1:16" ht="24.75" customHeight="1">
      <c r="A62" s="37" t="s">
        <v>1441</v>
      </c>
      <c r="B62" s="37">
        <v>2101550</v>
      </c>
      <c r="C62" s="35" t="s">
        <v>1385</v>
      </c>
      <c r="D62" s="35"/>
      <c r="E62" s="35"/>
      <c r="F62" s="35"/>
      <c r="G62" s="35"/>
      <c r="H62" s="35"/>
      <c r="I62" s="35"/>
      <c r="J62" s="35"/>
      <c r="K62" s="35"/>
      <c r="L62" s="36">
        <f>M62+N62+O62+P62+'部门经济（附13-6）'!D62+'部门经济（附13-6）'!E62+'部门经济（附13-6）'!F62+'部门经济（附13-6）'!G62+'部门经济（附13-6）'!H62+'部门经济（附13-6）'!I62+'部门经济（附13-6）'!J62+'部门经济（附13-6）'!K62+'部门经济（附13-6）'!L62+'部门经济（附13-6）'!M62+'部门经济（附13-6）'!N62+'部门经济（附13-6）'!O62</f>
        <v>25000</v>
      </c>
      <c r="M62" s="35"/>
      <c r="N62" s="35">
        <v>25000</v>
      </c>
      <c r="O62" s="35"/>
      <c r="P62" s="35"/>
    </row>
    <row r="63" spans="1:16" ht="24.75" customHeight="1">
      <c r="A63" s="37" t="s">
        <v>1442</v>
      </c>
      <c r="B63" s="37">
        <v>2080109</v>
      </c>
      <c r="C63" s="35" t="s">
        <v>1385</v>
      </c>
      <c r="D63" s="35"/>
      <c r="E63" s="35"/>
      <c r="F63" s="35"/>
      <c r="G63" s="35"/>
      <c r="H63" s="35"/>
      <c r="I63" s="35"/>
      <c r="J63" s="35"/>
      <c r="K63" s="35"/>
      <c r="L63" s="36">
        <f>M63+N63+O63+P63+'部门经济（附13-6）'!D63+'部门经济（附13-6）'!E63+'部门经济（附13-6）'!F63+'部门经济（附13-6）'!G63+'部门经济（附13-6）'!H63+'部门经济（附13-6）'!I63+'部门经济（附13-6）'!J63+'部门经济（附13-6）'!K63+'部门经济（附13-6）'!L63+'部门经济（附13-6）'!M63+'部门经济（附13-6）'!N63+'部门经济（附13-6）'!O63</f>
        <v>0</v>
      </c>
      <c r="M63" s="35"/>
      <c r="N63" s="35"/>
      <c r="O63" s="35"/>
      <c r="P63" s="35"/>
    </row>
    <row r="64" spans="1:16" ht="24.75" customHeight="1">
      <c r="A64" s="37" t="s">
        <v>1443</v>
      </c>
      <c r="B64" s="37">
        <v>2080201</v>
      </c>
      <c r="C64" s="35" t="s">
        <v>1385</v>
      </c>
      <c r="D64" s="35"/>
      <c r="E64" s="35"/>
      <c r="F64" s="35"/>
      <c r="G64" s="35"/>
      <c r="H64" s="35"/>
      <c r="I64" s="35"/>
      <c r="J64" s="35"/>
      <c r="K64" s="35"/>
      <c r="L64" s="36">
        <f>M64+N64+O64+P64+'部门经济（附13-6）'!D64+'部门经济（附13-6）'!E64+'部门经济（附13-6）'!F64+'部门经济（附13-6）'!G64+'部门经济（附13-6）'!H64+'部门经济（附13-6）'!I64+'部门经济（附13-6）'!J64+'部门经济（附13-6）'!K64+'部门经济（附13-6）'!L64+'部门经济（附13-6）'!M64+'部门经济（附13-6）'!N64+'部门经济（附13-6）'!O64</f>
        <v>50000</v>
      </c>
      <c r="M64" s="35"/>
      <c r="N64" s="35">
        <v>50000</v>
      </c>
      <c r="O64" s="35"/>
      <c r="P64" s="35"/>
    </row>
    <row r="65" spans="1:16" ht="24.75" customHeight="1">
      <c r="A65" s="37" t="s">
        <v>1443</v>
      </c>
      <c r="B65" s="37">
        <v>2081901</v>
      </c>
      <c r="C65" s="35" t="s">
        <v>1385</v>
      </c>
      <c r="D65" s="35"/>
      <c r="E65" s="35"/>
      <c r="F65" s="35"/>
      <c r="G65" s="35"/>
      <c r="H65" s="35"/>
      <c r="I65" s="35"/>
      <c r="J65" s="35"/>
      <c r="K65" s="35"/>
      <c r="L65" s="36">
        <f>M65+N65+O65+P65+'部门经济（附13-6）'!D65+'部门经济（附13-6）'!E65+'部门经济（附13-6）'!F65+'部门经济（附13-6）'!G65+'部门经济（附13-6）'!H65+'部门经济（附13-6）'!I65+'部门经济（附13-6）'!J65+'部门经济（附13-6）'!K65+'部门经济（附13-6）'!L65+'部门经济（附13-6）'!M65+'部门经济（附13-6）'!N65+'部门经济（附13-6）'!O65</f>
        <v>0</v>
      </c>
      <c r="M65" s="35"/>
      <c r="N65" s="35"/>
      <c r="O65" s="35"/>
      <c r="P65" s="35"/>
    </row>
    <row r="66" spans="1:16" ht="24.75" customHeight="1">
      <c r="A66" s="37" t="s">
        <v>1443</v>
      </c>
      <c r="B66" s="37">
        <v>2081902</v>
      </c>
      <c r="C66" s="35" t="s">
        <v>1385</v>
      </c>
      <c r="D66" s="35"/>
      <c r="E66" s="35"/>
      <c r="F66" s="35"/>
      <c r="G66" s="35"/>
      <c r="H66" s="35"/>
      <c r="I66" s="35"/>
      <c r="J66" s="35"/>
      <c r="K66" s="35"/>
      <c r="L66" s="36">
        <f>M66+N66+O66+P66+'部门经济（附13-6）'!D66+'部门经济（附13-6）'!E66+'部门经济（附13-6）'!F66+'部门经济（附13-6）'!G66+'部门经济（附13-6）'!H66+'部门经济（附13-6）'!I66+'部门经济（附13-6）'!J66+'部门经济（附13-6）'!K66+'部门经济（附13-6）'!L66+'部门经济（附13-6）'!M66+'部门经济（附13-6）'!N66+'部门经济（附13-6）'!O66</f>
        <v>0</v>
      </c>
      <c r="M66" s="35"/>
      <c r="N66" s="35"/>
      <c r="O66" s="35"/>
      <c r="P66" s="35"/>
    </row>
    <row r="67" spans="1:16" ht="24.75" customHeight="1">
      <c r="A67" s="37" t="s">
        <v>1443</v>
      </c>
      <c r="B67" s="37">
        <v>2082501</v>
      </c>
      <c r="C67" s="35" t="s">
        <v>1385</v>
      </c>
      <c r="D67" s="35"/>
      <c r="E67" s="35"/>
      <c r="F67" s="35"/>
      <c r="G67" s="35"/>
      <c r="H67" s="35"/>
      <c r="I67" s="35"/>
      <c r="J67" s="35"/>
      <c r="K67" s="35"/>
      <c r="L67" s="36">
        <f>M67+N67+O67+P67+'部门经济（附13-6）'!D67+'部门经济（附13-6）'!E67+'部门经济（附13-6）'!F67+'部门经济（附13-6）'!G67+'部门经济（附13-6）'!H67+'部门经济（附13-6）'!I67+'部门经济（附13-6）'!J67+'部门经济（附13-6）'!K67+'部门经济（附13-6）'!L67+'部门经济（附13-6）'!M67+'部门经济（附13-6）'!N67+'部门经济（附13-6）'!O67</f>
        <v>0</v>
      </c>
      <c r="M67" s="35"/>
      <c r="N67" s="35"/>
      <c r="O67" s="35"/>
      <c r="P67" s="35"/>
    </row>
    <row r="68" spans="1:16" ht="24.75" customHeight="1">
      <c r="A68" s="37" t="s">
        <v>1443</v>
      </c>
      <c r="B68" s="37">
        <v>2081001</v>
      </c>
      <c r="C68" s="35" t="s">
        <v>1385</v>
      </c>
      <c r="D68" s="35"/>
      <c r="E68" s="35"/>
      <c r="F68" s="35"/>
      <c r="G68" s="35"/>
      <c r="H68" s="35"/>
      <c r="I68" s="35"/>
      <c r="J68" s="35"/>
      <c r="K68" s="35"/>
      <c r="L68" s="36">
        <f>M68+N68+O68+P68+'部门经济（附13-6）'!D68+'部门经济（附13-6）'!E68+'部门经济（附13-6）'!F68+'部门经济（附13-6）'!G68+'部门经济（附13-6）'!H68+'部门经济（附13-6）'!I68+'部门经济（附13-6）'!J68+'部门经济（附13-6）'!K68+'部门经济（附13-6）'!L68+'部门经济（附13-6）'!M68+'部门经济（附13-6）'!N68+'部门经济（附13-6）'!O68</f>
        <v>0</v>
      </c>
      <c r="M68" s="35"/>
      <c r="N68" s="35"/>
      <c r="O68" s="35"/>
      <c r="P68" s="35"/>
    </row>
    <row r="69" spans="1:16" ht="24.75" customHeight="1">
      <c r="A69" s="37" t="s">
        <v>1443</v>
      </c>
      <c r="B69" s="37">
        <v>2081107</v>
      </c>
      <c r="C69" s="35" t="s">
        <v>1385</v>
      </c>
      <c r="D69" s="35"/>
      <c r="E69" s="35"/>
      <c r="F69" s="35"/>
      <c r="G69" s="35"/>
      <c r="H69" s="35"/>
      <c r="I69" s="35"/>
      <c r="J69" s="35"/>
      <c r="K69" s="35"/>
      <c r="L69" s="36">
        <f>M69+N69+O69+P69+'部门经济（附13-6）'!D69+'部门经济（附13-6）'!E69+'部门经济（附13-6）'!F69+'部门经济（附13-6）'!G69+'部门经济（附13-6）'!H69+'部门经济（附13-6）'!I69+'部门经济（附13-6）'!J69+'部门经济（附13-6）'!K69+'部门经济（附13-6）'!L69+'部门经济（附13-6）'!M69+'部门经济（附13-6）'!N69+'部门经济（附13-6）'!O69</f>
        <v>0</v>
      </c>
      <c r="M69" s="35"/>
      <c r="N69" s="35"/>
      <c r="O69" s="35"/>
      <c r="P69" s="35"/>
    </row>
    <row r="70" spans="1:16" ht="24.75" customHeight="1">
      <c r="A70" s="37" t="s">
        <v>1444</v>
      </c>
      <c r="B70" s="37">
        <v>2082801</v>
      </c>
      <c r="C70" s="35" t="s">
        <v>1385</v>
      </c>
      <c r="D70" s="35"/>
      <c r="E70" s="35"/>
      <c r="F70" s="35"/>
      <c r="G70" s="35"/>
      <c r="H70" s="35"/>
      <c r="I70" s="35"/>
      <c r="J70" s="35"/>
      <c r="K70" s="35"/>
      <c r="L70" s="36">
        <f>M70+N70+O70+P70+'部门经济（附13-6）'!D70+'部门经济（附13-6）'!E70+'部门经济（附13-6）'!F70+'部门经济（附13-6）'!G70+'部门经济（附13-6）'!H70+'部门经济（附13-6）'!I70+'部门经济（附13-6）'!J70+'部门经济（附13-6）'!K70+'部门经济（附13-6）'!L70+'部门经济（附13-6）'!M70+'部门经济（附13-6）'!N70+'部门经济（附13-6）'!O70</f>
        <v>8000</v>
      </c>
      <c r="M70" s="35"/>
      <c r="N70" s="35">
        <v>8000</v>
      </c>
      <c r="O70" s="35"/>
      <c r="P70" s="35"/>
    </row>
    <row r="71" spans="1:16" ht="24.75" customHeight="1">
      <c r="A71" s="37" t="s">
        <v>1445</v>
      </c>
      <c r="B71" s="37">
        <v>2081101</v>
      </c>
      <c r="C71" s="35" t="s">
        <v>1385</v>
      </c>
      <c r="D71" s="35"/>
      <c r="E71" s="35"/>
      <c r="F71" s="35"/>
      <c r="G71" s="35"/>
      <c r="H71" s="35"/>
      <c r="I71" s="35"/>
      <c r="J71" s="35"/>
      <c r="K71" s="35"/>
      <c r="L71" s="36">
        <f>M71+N71+O71+P71+'部门经济（附13-6）'!D71+'部门经济（附13-6）'!E71+'部门经济（附13-6）'!F71+'部门经济（附13-6）'!G71+'部门经济（附13-6）'!H71+'部门经济（附13-6）'!I71+'部门经济（附13-6）'!J71+'部门经济（附13-6）'!K71+'部门经济（附13-6）'!L71+'部门经济（附13-6）'!M71+'部门经济（附13-6）'!N71+'部门经济（附13-6）'!O71</f>
        <v>65100</v>
      </c>
      <c r="M71" s="35"/>
      <c r="N71" s="35">
        <v>65100</v>
      </c>
      <c r="O71" s="35"/>
      <c r="P71" s="35"/>
    </row>
    <row r="72" spans="1:16" ht="24.75" customHeight="1">
      <c r="A72" s="37" t="s">
        <v>1446</v>
      </c>
      <c r="B72" s="37">
        <v>2081601</v>
      </c>
      <c r="C72" s="35" t="s">
        <v>1385</v>
      </c>
      <c r="D72" s="35"/>
      <c r="E72" s="35"/>
      <c r="F72" s="35"/>
      <c r="G72" s="35"/>
      <c r="H72" s="35"/>
      <c r="I72" s="35"/>
      <c r="J72" s="35"/>
      <c r="K72" s="35"/>
      <c r="L72" s="36">
        <f>M72+N72+O72+P72+'部门经济（附13-6）'!D72+'部门经济（附13-6）'!E72+'部门经济（附13-6）'!F72+'部门经济（附13-6）'!G72+'部门经济（附13-6）'!H72+'部门经济（附13-6）'!I72+'部门经济（附13-6）'!J72+'部门经济（附13-6）'!K72+'部门经济（附13-6）'!L72+'部门经济（附13-6）'!M72+'部门经济（附13-6）'!N72+'部门经济（附13-6）'!O72</f>
        <v>0</v>
      </c>
      <c r="M72" s="35"/>
      <c r="N72" s="35"/>
      <c r="O72" s="35"/>
      <c r="P72" s="35"/>
    </row>
    <row r="73" spans="1:16" ht="24.75" customHeight="1">
      <c r="A73" s="37" t="s">
        <v>1447</v>
      </c>
      <c r="B73" s="37">
        <v>2100102</v>
      </c>
      <c r="C73" s="35" t="s">
        <v>1385</v>
      </c>
      <c r="D73" s="35"/>
      <c r="E73" s="35"/>
      <c r="F73" s="35"/>
      <c r="G73" s="35"/>
      <c r="H73" s="35"/>
      <c r="I73" s="35"/>
      <c r="J73" s="35"/>
      <c r="K73" s="35"/>
      <c r="L73" s="36">
        <f>M73+N73+O73+P73+'部门经济（附13-6）'!D73+'部门经济（附13-6）'!E73+'部门经济（附13-6）'!F73+'部门经济（附13-6）'!G73+'部门经济（附13-6）'!H73+'部门经济（附13-6）'!I73+'部门经济（附13-6）'!J73+'部门经济（附13-6）'!K73+'部门经济（附13-6）'!L73+'部门经济（附13-6）'!M73+'部门经济（附13-6）'!N73+'部门经济（附13-6）'!O73</f>
        <v>0</v>
      </c>
      <c r="M73" s="35"/>
      <c r="N73" s="35"/>
      <c r="O73" s="35"/>
      <c r="P73" s="35"/>
    </row>
    <row r="74" spans="1:16" ht="24.75" customHeight="1">
      <c r="A74" s="37" t="s">
        <v>1447</v>
      </c>
      <c r="B74" s="37">
        <v>2100302</v>
      </c>
      <c r="C74" s="35" t="s">
        <v>1385</v>
      </c>
      <c r="D74" s="35"/>
      <c r="E74" s="35"/>
      <c r="F74" s="35"/>
      <c r="G74" s="35"/>
      <c r="H74" s="35"/>
      <c r="I74" s="35"/>
      <c r="J74" s="35"/>
      <c r="K74" s="35"/>
      <c r="L74" s="36">
        <f>M74+N74+O74+P74+'部门经济（附13-6）'!D74+'部门经济（附13-6）'!E74+'部门经济（附13-6）'!F74+'部门经济（附13-6）'!G74+'部门经济（附13-6）'!H74+'部门经济（附13-6）'!I74+'部门经济（附13-6）'!J74+'部门经济（附13-6）'!K74+'部门经济（附13-6）'!L74+'部门经济（附13-6）'!M74+'部门经济（附13-6）'!N74+'部门经济（附13-6）'!O74</f>
        <v>0</v>
      </c>
      <c r="M74" s="35"/>
      <c r="N74" s="35"/>
      <c r="O74" s="35"/>
      <c r="P74" s="35"/>
    </row>
    <row r="75" spans="1:16" ht="24.75" customHeight="1">
      <c r="A75" s="37" t="s">
        <v>1447</v>
      </c>
      <c r="B75" s="37">
        <v>2100716</v>
      </c>
      <c r="C75" s="35" t="s">
        <v>1385</v>
      </c>
      <c r="D75" s="35"/>
      <c r="E75" s="35"/>
      <c r="F75" s="35"/>
      <c r="G75" s="35"/>
      <c r="H75" s="35"/>
      <c r="I75" s="35"/>
      <c r="J75" s="35"/>
      <c r="K75" s="35"/>
      <c r="L75" s="36">
        <f>M75+N75+O75+P75+'部门经济（附13-6）'!D75+'部门经济（附13-6）'!E75+'部门经济（附13-6）'!F75+'部门经济（附13-6）'!G75+'部门经济（附13-6）'!H75+'部门经济（附13-6）'!I75+'部门经济（附13-6）'!J75+'部门经济（附13-6）'!K75+'部门经济（附13-6）'!L75+'部门经济（附13-6）'!M75+'部门经济（附13-6）'!N75+'部门经济（附13-6）'!O75</f>
        <v>170000</v>
      </c>
      <c r="M75" s="35"/>
      <c r="N75" s="35">
        <v>170000</v>
      </c>
      <c r="O75" s="35"/>
      <c r="P75" s="35"/>
    </row>
    <row r="76" spans="1:16" ht="24.75" customHeight="1">
      <c r="A76" s="37" t="s">
        <v>1447</v>
      </c>
      <c r="B76" s="37">
        <v>2100408</v>
      </c>
      <c r="C76" s="35" t="s">
        <v>1385</v>
      </c>
      <c r="D76" s="35"/>
      <c r="E76" s="35"/>
      <c r="F76" s="35"/>
      <c r="G76" s="35"/>
      <c r="H76" s="35"/>
      <c r="I76" s="35"/>
      <c r="J76" s="35"/>
      <c r="K76" s="35"/>
      <c r="L76" s="36">
        <f>M76+N76+O76+P76+'部门经济（附13-6）'!D76+'部门经济（附13-6）'!E76+'部门经济（附13-6）'!F76+'部门经济（附13-6）'!G76+'部门经济（附13-6）'!H76+'部门经济（附13-6）'!I76+'部门经济（附13-6）'!J76+'部门经济（附13-6）'!K76+'部门经济（附13-6）'!L76+'部门经济（附13-6）'!M76+'部门经济（附13-6）'!N76+'部门经济（附13-6）'!O76</f>
        <v>0</v>
      </c>
      <c r="M76" s="35"/>
      <c r="N76" s="35"/>
      <c r="O76" s="35"/>
      <c r="P76" s="35"/>
    </row>
    <row r="77" spans="1:16" ht="24.75" customHeight="1">
      <c r="A77" s="37" t="s">
        <v>1447</v>
      </c>
      <c r="B77" s="37">
        <v>2100399</v>
      </c>
      <c r="C77" s="35" t="s">
        <v>1385</v>
      </c>
      <c r="D77" s="35"/>
      <c r="E77" s="35"/>
      <c r="F77" s="35"/>
      <c r="G77" s="35"/>
      <c r="H77" s="35"/>
      <c r="I77" s="35"/>
      <c r="J77" s="35"/>
      <c r="K77" s="35"/>
      <c r="L77" s="36">
        <f>M77+N77+O77+P77+'部门经济（附13-6）'!D77+'部门经济（附13-6）'!E77+'部门经济（附13-6）'!F77+'部门经济（附13-6）'!G77+'部门经济（附13-6）'!H77+'部门经济（附13-6）'!I77+'部门经济（附13-6）'!J77+'部门经济（附13-6）'!K77+'部门经济（附13-6）'!L77+'部门经济（附13-6）'!M77+'部门经济（附13-6）'!N77+'部门经济（附13-6）'!O77</f>
        <v>0</v>
      </c>
      <c r="M77" s="35"/>
      <c r="N77" s="35"/>
      <c r="O77" s="35"/>
      <c r="P77" s="35"/>
    </row>
    <row r="78" spans="1:16" ht="24.75" customHeight="1">
      <c r="A78" s="37" t="s">
        <v>1448</v>
      </c>
      <c r="B78" s="37">
        <v>2100102</v>
      </c>
      <c r="C78" s="35" t="s">
        <v>1385</v>
      </c>
      <c r="D78" s="35"/>
      <c r="E78" s="35"/>
      <c r="F78" s="35"/>
      <c r="G78" s="35"/>
      <c r="H78" s="35"/>
      <c r="I78" s="35"/>
      <c r="J78" s="35"/>
      <c r="K78" s="35"/>
      <c r="L78" s="36">
        <f>M78+N78+O78+P78+'部门经济（附13-6）'!D78+'部门经济（附13-6）'!E78+'部门经济（附13-6）'!F78+'部门经济（附13-6）'!G78+'部门经济（附13-6）'!H78+'部门经济（附13-6）'!I78+'部门经济（附13-6）'!J78+'部门经济（附13-6）'!K78+'部门经济（附13-6）'!L78+'部门经济（附13-6）'!M78+'部门经济（附13-6）'!N78+'部门经济（附13-6）'!O78</f>
        <v>10000</v>
      </c>
      <c r="M78" s="35"/>
      <c r="N78" s="35">
        <v>10000</v>
      </c>
      <c r="O78" s="35"/>
      <c r="P78" s="35"/>
    </row>
    <row r="79" spans="1:16" ht="24.75" customHeight="1">
      <c r="A79" s="37" t="s">
        <v>1449</v>
      </c>
      <c r="B79" s="37">
        <v>2100401</v>
      </c>
      <c r="C79" s="35" t="s">
        <v>1385</v>
      </c>
      <c r="D79" s="35"/>
      <c r="E79" s="35"/>
      <c r="F79" s="35"/>
      <c r="G79" s="35"/>
      <c r="H79" s="35"/>
      <c r="I79" s="35"/>
      <c r="J79" s="35"/>
      <c r="K79" s="35"/>
      <c r="L79" s="36">
        <f>M79+N79+O79+P79+'部门经济（附13-6）'!D79+'部门经济（附13-6）'!E79+'部门经济（附13-6）'!F79+'部门经济（附13-6）'!G79+'部门经济（附13-6）'!H79+'部门经济（附13-6）'!I79+'部门经济（附13-6）'!J79+'部门经济（附13-6）'!K79+'部门经济（附13-6）'!L79+'部门经济（附13-6）'!M79+'部门经济（附13-6）'!N79+'部门经济（附13-6）'!O79</f>
        <v>4500</v>
      </c>
      <c r="M79" s="35"/>
      <c r="N79" s="35">
        <v>4500</v>
      </c>
      <c r="O79" s="35"/>
      <c r="P79" s="35"/>
    </row>
    <row r="80" spans="1:16" ht="24.75" customHeight="1">
      <c r="A80" s="37" t="s">
        <v>1450</v>
      </c>
      <c r="B80" s="37">
        <v>2100403</v>
      </c>
      <c r="C80" s="35" t="s">
        <v>1385</v>
      </c>
      <c r="D80" s="35"/>
      <c r="E80" s="35"/>
      <c r="F80" s="35"/>
      <c r="G80" s="35"/>
      <c r="H80" s="35"/>
      <c r="I80" s="35"/>
      <c r="J80" s="35"/>
      <c r="K80" s="35"/>
      <c r="L80" s="36">
        <f>M80+N80+O80+P80+'部门经济（附13-6）'!D80+'部门经济（附13-6）'!E80+'部门经济（附13-6）'!F80+'部门经济（附13-6）'!G80+'部门经济（附13-6）'!H80+'部门经济（附13-6）'!I80+'部门经济（附13-6）'!J80+'部门经济（附13-6）'!K80+'部门经济（附13-6）'!L80+'部门经济（附13-6）'!M80+'部门经济（附13-6）'!N80+'部门经济（附13-6）'!O80</f>
        <v>43000</v>
      </c>
      <c r="M80" s="35"/>
      <c r="N80" s="35">
        <v>43000</v>
      </c>
      <c r="O80" s="35"/>
      <c r="P80" s="35"/>
    </row>
    <row r="81" spans="1:16" ht="24.75" customHeight="1">
      <c r="A81" s="37" t="s">
        <v>1451</v>
      </c>
      <c r="B81" s="37">
        <v>2100402</v>
      </c>
      <c r="C81" s="35" t="s">
        <v>1385</v>
      </c>
      <c r="D81" s="35"/>
      <c r="E81" s="35"/>
      <c r="F81" s="35"/>
      <c r="G81" s="35"/>
      <c r="H81" s="35"/>
      <c r="I81" s="35"/>
      <c r="J81" s="35"/>
      <c r="K81" s="35"/>
      <c r="L81" s="36">
        <f>M81+N81+O81+P81+'部门经济（附13-6）'!D81+'部门经济（附13-6）'!E81+'部门经济（附13-6）'!F81+'部门经济（附13-6）'!G81+'部门经济（附13-6）'!H81+'部门经济（附13-6）'!I81+'部门经济（附13-6）'!J81+'部门经济（附13-6）'!K81+'部门经济（附13-6）'!L81+'部门经济（附13-6）'!M81+'部门经济（附13-6）'!N81+'部门经济（附13-6）'!O81</f>
        <v>16000</v>
      </c>
      <c r="M81" s="35"/>
      <c r="N81" s="35">
        <v>16000</v>
      </c>
      <c r="O81" s="35"/>
      <c r="P81" s="35"/>
    </row>
    <row r="82" spans="1:16" ht="24.75" customHeight="1">
      <c r="A82" s="37" t="s">
        <v>1452</v>
      </c>
      <c r="B82" s="37">
        <v>2100407</v>
      </c>
      <c r="C82" s="35" t="s">
        <v>1385</v>
      </c>
      <c r="D82" s="35"/>
      <c r="E82" s="35"/>
      <c r="F82" s="35"/>
      <c r="G82" s="35"/>
      <c r="H82" s="35"/>
      <c r="I82" s="35"/>
      <c r="J82" s="35"/>
      <c r="K82" s="35"/>
      <c r="L82" s="36">
        <f>M82+N82+O82+P82+'部门经济（附13-6）'!D82+'部门经济（附13-6）'!E82+'部门经济（附13-6）'!F82+'部门经济（附13-6）'!G82+'部门经济（附13-6）'!H82+'部门经济（附13-6）'!I82+'部门经济（附13-6）'!J82+'部门经济（附13-6）'!K82+'部门经济（附13-6）'!L82+'部门经济（附13-6）'!M82+'部门经济（附13-6）'!N82+'部门经济（附13-6）'!O82</f>
        <v>14000</v>
      </c>
      <c r="M82" s="35"/>
      <c r="N82" s="35">
        <v>14000</v>
      </c>
      <c r="O82" s="35"/>
      <c r="P82" s="35"/>
    </row>
    <row r="83" spans="1:16" ht="24.75" customHeight="1">
      <c r="A83" s="37" t="s">
        <v>1453</v>
      </c>
      <c r="B83" s="37">
        <v>2100407</v>
      </c>
      <c r="C83" s="35" t="s">
        <v>1385</v>
      </c>
      <c r="D83" s="35"/>
      <c r="E83" s="35"/>
      <c r="F83" s="35"/>
      <c r="G83" s="35"/>
      <c r="H83" s="35"/>
      <c r="I83" s="35"/>
      <c r="J83" s="35"/>
      <c r="K83" s="35"/>
      <c r="L83" s="36">
        <f>M83+N83+O83+P83+'部门经济（附13-6）'!D83+'部门经济（附13-6）'!E83+'部门经济（附13-6）'!F83+'部门经济（附13-6）'!G83+'部门经济（附13-6）'!H83+'部门经济（附13-6）'!I83+'部门经济（附13-6）'!J83+'部门经济（附13-6）'!K83+'部门经济（附13-6）'!L83+'部门经济（附13-6）'!M83+'部门经济（附13-6）'!N83+'部门经济（附13-6）'!O83</f>
        <v>8000</v>
      </c>
      <c r="M83" s="35"/>
      <c r="N83" s="35">
        <v>8000</v>
      </c>
      <c r="O83" s="35"/>
      <c r="P83" s="35"/>
    </row>
    <row r="84" spans="1:16" ht="24.75" customHeight="1">
      <c r="A84" s="37" t="s">
        <v>1454</v>
      </c>
      <c r="B84" s="37">
        <v>2100407</v>
      </c>
      <c r="C84" s="35" t="s">
        <v>1385</v>
      </c>
      <c r="D84" s="35"/>
      <c r="E84" s="35"/>
      <c r="F84" s="35"/>
      <c r="G84" s="35"/>
      <c r="H84" s="35"/>
      <c r="I84" s="35"/>
      <c r="J84" s="35"/>
      <c r="K84" s="35"/>
      <c r="L84" s="36">
        <f>M84+N84+O84+P84+'部门经济（附13-6）'!D84+'部门经济（附13-6）'!E84+'部门经济（附13-6）'!F84+'部门经济（附13-6）'!G84+'部门经济（附13-6）'!H84+'部门经济（附13-6）'!I84+'部门经济（附13-6）'!J84+'部门经济（附13-6）'!K84+'部门经济（附13-6）'!L84+'部门经济（附13-6）'!M84+'部门经济（附13-6）'!N84+'部门经济（附13-6）'!O84</f>
        <v>600</v>
      </c>
      <c r="M84" s="35"/>
      <c r="N84" s="35">
        <v>600</v>
      </c>
      <c r="O84" s="35"/>
      <c r="P84" s="35"/>
    </row>
    <row r="85" spans="1:16" ht="24.75" customHeight="1">
      <c r="A85" s="37" t="s">
        <v>1455</v>
      </c>
      <c r="B85" s="37" t="s">
        <v>1456</v>
      </c>
      <c r="C85" s="35" t="s">
        <v>1385</v>
      </c>
      <c r="D85" s="35"/>
      <c r="E85" s="35"/>
      <c r="F85" s="35"/>
      <c r="G85" s="35"/>
      <c r="H85" s="35"/>
      <c r="I85" s="35"/>
      <c r="J85" s="35"/>
      <c r="K85" s="35"/>
      <c r="L85" s="36">
        <f>M85+N85+O85+P85+'部门经济（附13-6）'!D85+'部门经济（附13-6）'!E85+'部门经济（附13-6）'!F85+'部门经济（附13-6）'!G85+'部门经济（附13-6）'!H85+'部门经济（附13-6）'!I85+'部门经济（附13-6）'!J85+'部门经济（附13-6）'!K85+'部门经济（附13-6）'!L85+'部门经济（附13-6）'!M85+'部门经济（附13-6）'!N85+'部门经济（附13-6）'!O85</f>
        <v>1000000</v>
      </c>
      <c r="M85" s="35"/>
      <c r="N85" s="35"/>
      <c r="O85" s="35">
        <v>1000000</v>
      </c>
      <c r="P85" s="35"/>
    </row>
    <row r="86" spans="1:16" ht="24.75" customHeight="1">
      <c r="A86" s="37" t="s">
        <v>1455</v>
      </c>
      <c r="B86" s="37" t="s">
        <v>1457</v>
      </c>
      <c r="C86" s="35" t="s">
        <v>1385</v>
      </c>
      <c r="D86" s="35"/>
      <c r="E86" s="35"/>
      <c r="F86" s="35"/>
      <c r="G86" s="35"/>
      <c r="H86" s="35"/>
      <c r="I86" s="35"/>
      <c r="J86" s="35"/>
      <c r="K86" s="35"/>
      <c r="L86" s="36">
        <f>M86+N86+O86+P86+'部门经济（附13-6）'!D86+'部门经济（附13-6）'!E86+'部门经济（附13-6）'!F86+'部门经济（附13-6）'!G86+'部门经济（附13-6）'!H86+'部门经济（附13-6）'!I86+'部门经济（附13-6）'!J86+'部门经济（附13-6）'!K86+'部门经济（附13-6）'!L86+'部门经济（附13-6）'!M86+'部门经济（附13-6）'!N86+'部门经济（附13-6）'!O86</f>
        <v>0</v>
      </c>
      <c r="M86" s="35"/>
      <c r="N86" s="35"/>
      <c r="O86" s="35"/>
      <c r="P86" s="35"/>
    </row>
    <row r="87" spans="1:16" ht="24.75" customHeight="1">
      <c r="A87" s="37" t="s">
        <v>1458</v>
      </c>
      <c r="B87" s="37">
        <v>2100202</v>
      </c>
      <c r="C87" s="35" t="s">
        <v>1385</v>
      </c>
      <c r="D87" s="35"/>
      <c r="E87" s="35"/>
      <c r="F87" s="35"/>
      <c r="G87" s="35"/>
      <c r="H87" s="35"/>
      <c r="I87" s="35"/>
      <c r="J87" s="35"/>
      <c r="K87" s="35"/>
      <c r="L87" s="36">
        <f>M87+N87+O87+P87+'部门经济（附13-6）'!D87+'部门经济（附13-6）'!E87+'部门经济（附13-6）'!F87+'部门经济（附13-6）'!G87+'部门经济（附13-6）'!H87+'部门经济（附13-6）'!I87+'部门经济（附13-6）'!J87+'部门经济（附13-6）'!K87+'部门经济（附13-6）'!L87+'部门经济（附13-6）'!M87+'部门经济（附13-6）'!N87+'部门经济（附13-6）'!O87</f>
        <v>200000</v>
      </c>
      <c r="M87" s="35">
        <v>106440</v>
      </c>
      <c r="N87" s="35">
        <v>93560</v>
      </c>
      <c r="O87" s="35"/>
      <c r="P87" s="35"/>
    </row>
    <row r="88" spans="1:16" ht="24.75" customHeight="1">
      <c r="A88" s="35" t="s">
        <v>1459</v>
      </c>
      <c r="B88" s="35">
        <v>2200102</v>
      </c>
      <c r="C88" s="35" t="s">
        <v>1385</v>
      </c>
      <c r="D88" s="36"/>
      <c r="E88" s="36"/>
      <c r="F88" s="36"/>
      <c r="G88" s="36"/>
      <c r="H88" s="36"/>
      <c r="I88" s="36"/>
      <c r="J88" s="36"/>
      <c r="K88" s="36"/>
      <c r="L88" s="36">
        <f>M88+N88+O88+P88+'部门经济（附13-6）'!D88+'部门经济（附13-6）'!E88+'部门经济（附13-6）'!F88+'部门经济（附13-6）'!G88+'部门经济（附13-6）'!H88+'部门经济（附13-6）'!I88+'部门经济（附13-6）'!J88+'部门经济（附13-6）'!K88+'部门经济（附13-6）'!L88+'部门经济（附13-6）'!M88+'部门经济（附13-6）'!N88+'部门经济（附13-6）'!O88</f>
        <v>1020500</v>
      </c>
      <c r="M88" s="36"/>
      <c r="N88" s="36">
        <v>20500</v>
      </c>
      <c r="O88" s="36"/>
      <c r="P88" s="36">
        <v>1000000</v>
      </c>
    </row>
    <row r="89" spans="1:16" ht="24.75" customHeight="1">
      <c r="A89" s="35" t="s">
        <v>1460</v>
      </c>
      <c r="B89" s="35">
        <v>2120101</v>
      </c>
      <c r="C89" s="35" t="s">
        <v>1385</v>
      </c>
      <c r="D89" s="35"/>
      <c r="E89" s="35"/>
      <c r="F89" s="35"/>
      <c r="G89" s="35"/>
      <c r="H89" s="35"/>
      <c r="I89" s="35"/>
      <c r="J89" s="35"/>
      <c r="K89" s="35"/>
      <c r="L89" s="36">
        <f>M89+N89+O89+P89+'部门经济（附13-6）'!D89+'部门经济（附13-6）'!E89+'部门经济（附13-6）'!F89+'部门经济（附13-6）'!G89+'部门经济（附13-6）'!H89+'部门经济（附13-6）'!I89+'部门经济（附13-6）'!J89+'部门经济（附13-6）'!K89+'部门经济（附13-6）'!L89+'部门经济（附13-6）'!M89+'部门经济（附13-6）'!N89+'部门经济（附13-6）'!O89</f>
        <v>6521300</v>
      </c>
      <c r="M89" s="36"/>
      <c r="N89" s="36">
        <v>118788</v>
      </c>
      <c r="O89" s="36"/>
      <c r="P89" s="36">
        <v>676540</v>
      </c>
    </row>
    <row r="90" spans="1:16" ht="24.75" customHeight="1">
      <c r="A90" s="35" t="s">
        <v>1461</v>
      </c>
      <c r="B90" s="35">
        <v>2140101</v>
      </c>
      <c r="C90" s="35" t="s">
        <v>1385</v>
      </c>
      <c r="D90" s="35"/>
      <c r="E90" s="35"/>
      <c r="F90" s="35"/>
      <c r="G90" s="35"/>
      <c r="H90" s="35"/>
      <c r="I90" s="35"/>
      <c r="J90" s="35"/>
      <c r="K90" s="35"/>
      <c r="L90" s="36">
        <f>M90+N90+O90+P90+'部门经济（附13-6）'!D90+'部门经济（附13-6）'!E90+'部门经济（附13-6）'!F90+'部门经济（附13-6）'!G90+'部门经济（附13-6）'!H90+'部门经济（附13-6）'!I90+'部门经济（附13-6）'!J90+'部门经济（附13-6）'!K90+'部门经济（附13-6）'!L90+'部门经济（附13-6）'!M90+'部门经济（附13-6）'!N90+'部门经济（附13-6）'!O90</f>
        <v>4545969</v>
      </c>
      <c r="M90" s="35"/>
      <c r="N90" s="36">
        <v>38000</v>
      </c>
      <c r="O90" s="35"/>
      <c r="P90" s="36">
        <v>4507969</v>
      </c>
    </row>
    <row r="91" spans="1:16" ht="24.75" customHeight="1">
      <c r="A91" s="35" t="s">
        <v>1462</v>
      </c>
      <c r="B91" s="35">
        <v>2110101</v>
      </c>
      <c r="C91" s="35" t="s">
        <v>1385</v>
      </c>
      <c r="D91" s="35"/>
      <c r="E91" s="35"/>
      <c r="F91" s="35"/>
      <c r="G91" s="35"/>
      <c r="H91" s="35"/>
      <c r="I91" s="35"/>
      <c r="J91" s="35"/>
      <c r="K91" s="35"/>
      <c r="L91" s="36">
        <f>M91+N91+O91+P91+'部门经济（附13-6）'!D91+'部门经济（附13-6）'!E91+'部门经济（附13-6）'!F91+'部门经济（附13-6）'!G91+'部门经济（附13-6）'!H91+'部门经济（附13-6）'!I91+'部门经济（附13-6）'!J91+'部门经济（附13-6）'!K91+'部门经济（附13-6）'!L91+'部门经济（附13-6）'!M91+'部门经济（附13-6）'!N91+'部门经济（附13-6）'!O91</f>
        <v>1367700</v>
      </c>
      <c r="M91" s="27"/>
      <c r="N91" s="27">
        <v>50000</v>
      </c>
      <c r="O91" s="27"/>
      <c r="P91" s="27">
        <v>1317700</v>
      </c>
    </row>
    <row r="92" spans="1:16" ht="24.75" customHeight="1">
      <c r="A92" s="35" t="s">
        <v>1463</v>
      </c>
      <c r="B92" s="35">
        <v>2010401</v>
      </c>
      <c r="C92" s="35" t="s">
        <v>1385</v>
      </c>
      <c r="D92" s="35"/>
      <c r="E92" s="35"/>
      <c r="F92" s="35"/>
      <c r="G92" s="35"/>
      <c r="H92" s="35"/>
      <c r="I92" s="35"/>
      <c r="J92" s="35"/>
      <c r="K92" s="35"/>
      <c r="L92" s="36">
        <f>M92+N92+O92+P92+'部门经济（附13-6）'!D92+'部门经济（附13-6）'!E92+'部门经济（附13-6）'!F92+'部门经济（附13-6）'!G92+'部门经济（附13-6）'!H92+'部门经济（附13-6）'!I92+'部门经济（附13-6）'!J92+'部门经济（附13-6）'!K92+'部门经济（附13-6）'!L92+'部门经济（附13-6）'!M92+'部门经济（附13-6）'!N92+'部门经济（附13-6）'!O92</f>
        <v>24900</v>
      </c>
      <c r="M92" s="35"/>
      <c r="N92" s="36">
        <v>24900</v>
      </c>
      <c r="O92" s="35"/>
      <c r="P92" s="35"/>
    </row>
    <row r="93" spans="1:16" ht="24.75" customHeight="1">
      <c r="A93" s="35" t="s">
        <v>1464</v>
      </c>
      <c r="B93" s="35">
        <v>2010450</v>
      </c>
      <c r="C93" s="35" t="s">
        <v>1385</v>
      </c>
      <c r="D93" s="35"/>
      <c r="E93" s="35"/>
      <c r="F93" s="35"/>
      <c r="G93" s="35"/>
      <c r="H93" s="35"/>
      <c r="I93" s="35"/>
      <c r="J93" s="35"/>
      <c r="K93" s="35"/>
      <c r="L93" s="36">
        <f>M93+N93+O93+P93+'部门经济（附13-6）'!D93+'部门经济（附13-6）'!E93+'部门经济（附13-6）'!F93+'部门经济（附13-6）'!G93+'部门经济（附13-6）'!H93+'部门经济（附13-6）'!I93+'部门经济（附13-6）'!J93+'部门经济（附13-6）'!K93+'部门经济（附13-6）'!L93+'部门经济（附13-6）'!M93+'部门经济（附13-6）'!N93+'部门经济（附13-6）'!O93</f>
        <v>21500</v>
      </c>
      <c r="M93" s="35"/>
      <c r="N93" s="36">
        <v>21500</v>
      </c>
      <c r="O93" s="35"/>
      <c r="P93" s="35"/>
    </row>
    <row r="94" spans="1:16" ht="24.75" customHeight="1">
      <c r="A94" s="35" t="s">
        <v>1465</v>
      </c>
      <c r="B94" s="35">
        <v>2120501</v>
      </c>
      <c r="C94" s="35" t="s">
        <v>1385</v>
      </c>
      <c r="D94" s="35"/>
      <c r="E94" s="35"/>
      <c r="F94" s="35"/>
      <c r="G94" s="35"/>
      <c r="H94" s="35"/>
      <c r="I94" s="35"/>
      <c r="J94" s="35"/>
      <c r="K94" s="35"/>
      <c r="L94" s="36">
        <f>M94+N94+O94+P94+'部门经济（附13-6）'!D94+'部门经济（附13-6）'!E94+'部门经济（附13-6）'!F94+'部门经济（附13-6）'!G94+'部门经济（附13-6）'!H94+'部门经济（附13-6）'!I94+'部门经济（附13-6）'!J94+'部门经济（附13-6）'!K94+'部门经济（附13-6）'!L94+'部门经济（附13-6）'!M94+'部门经济（附13-6）'!N94+'部门经济（附13-6）'!O94</f>
        <v>1200</v>
      </c>
      <c r="M94" s="35"/>
      <c r="N94" s="35">
        <v>1200</v>
      </c>
      <c r="O94" s="35"/>
      <c r="P94" s="35"/>
    </row>
    <row r="95" spans="1:16" ht="24.75" customHeight="1">
      <c r="A95" s="35" t="s">
        <v>1466</v>
      </c>
      <c r="B95" s="35">
        <v>2120501</v>
      </c>
      <c r="C95" s="35" t="s">
        <v>1385</v>
      </c>
      <c r="D95" s="35"/>
      <c r="E95" s="35"/>
      <c r="F95" s="35"/>
      <c r="G95" s="35"/>
      <c r="H95" s="35"/>
      <c r="I95" s="35"/>
      <c r="J95" s="35"/>
      <c r="K95" s="35"/>
      <c r="L95" s="36">
        <f>M95+N95+O95+P95+'部门经济（附13-6）'!D95+'部门经济（附13-6）'!E95+'部门经济（附13-6）'!F95+'部门经济（附13-6）'!G95+'部门经济（附13-6）'!H95+'部门经济（附13-6）'!I95+'部门经济（附13-6）'!J95+'部门经济（附13-6）'!K95+'部门经济（附13-6）'!L95+'部门经济（附13-6）'!M95+'部门经济（附13-6）'!N95+'部门经济（附13-6）'!O95</f>
        <v>102500</v>
      </c>
      <c r="M95" s="35"/>
      <c r="N95" s="36">
        <v>2500</v>
      </c>
      <c r="O95" s="35"/>
      <c r="P95" s="36">
        <v>100000</v>
      </c>
    </row>
    <row r="96" spans="1:16" ht="24.75" customHeight="1">
      <c r="A96" s="37" t="s">
        <v>1467</v>
      </c>
      <c r="B96" s="37">
        <v>2010450</v>
      </c>
      <c r="C96" s="35" t="s">
        <v>1385</v>
      </c>
      <c r="D96" s="35"/>
      <c r="E96" s="35"/>
      <c r="F96" s="35"/>
      <c r="G96" s="35"/>
      <c r="H96" s="35"/>
      <c r="I96" s="35"/>
      <c r="J96" s="35"/>
      <c r="K96" s="35"/>
      <c r="L96" s="36">
        <f>M96+N96+O96+P96+'部门经济（附13-6）'!D96+'部门经济（附13-6）'!E96+'部门经济（附13-6）'!F96+'部门经济（附13-6）'!G96+'部门经济（附13-6）'!H96+'部门经济（附13-6）'!I96+'部门经济（附13-6）'!J96+'部门经济（附13-6）'!K96+'部门经济（附13-6）'!L96+'部门经济（附13-6）'!M96+'部门经济（附13-6）'!N96+'部门经济（附13-6）'!O96</f>
        <v>6000</v>
      </c>
      <c r="M96" s="35"/>
      <c r="N96" s="36">
        <v>6000</v>
      </c>
      <c r="O96" s="35"/>
      <c r="P96" s="35"/>
    </row>
    <row r="97" spans="1:16" ht="24.75" customHeight="1">
      <c r="A97" s="37" t="s">
        <v>1468</v>
      </c>
      <c r="B97" s="37">
        <v>2120104</v>
      </c>
      <c r="C97" s="35" t="s">
        <v>1385</v>
      </c>
      <c r="D97" s="35"/>
      <c r="E97" s="35"/>
      <c r="F97" s="35"/>
      <c r="G97" s="35"/>
      <c r="H97" s="35"/>
      <c r="I97" s="35"/>
      <c r="J97" s="35"/>
      <c r="K97" s="35"/>
      <c r="L97" s="36">
        <f>M97+N97+O97+P97+'部门经济（附13-6）'!D97+'部门经济（附13-6）'!E97+'部门经济（附13-6）'!F97+'部门经济（附13-6）'!G97+'部门经济（附13-6）'!H97+'部门经济（附13-6）'!I97+'部门经济（附13-6）'!J97+'部门经济（附13-6）'!K97+'部门经济（附13-6）'!L97+'部门经济（附13-6）'!M97+'部门经济（附13-6）'!N97+'部门经济（附13-6）'!O97</f>
        <v>0</v>
      </c>
      <c r="M97" s="35"/>
      <c r="N97" s="35"/>
      <c r="O97" s="35"/>
      <c r="P97" s="35"/>
    </row>
    <row r="98" spans="1:16" ht="24.75" customHeight="1">
      <c r="A98" s="37" t="s">
        <v>1469</v>
      </c>
      <c r="B98" s="37">
        <v>2210399</v>
      </c>
      <c r="C98" s="35" t="s">
        <v>1385</v>
      </c>
      <c r="D98" s="35"/>
      <c r="E98" s="35"/>
      <c r="F98" s="35"/>
      <c r="G98" s="35"/>
      <c r="H98" s="35"/>
      <c r="I98" s="35"/>
      <c r="J98" s="35"/>
      <c r="K98" s="35"/>
      <c r="L98" s="36">
        <f>M98+N98+O98+P98+'部门经济（附13-6）'!D98+'部门经济（附13-6）'!E98+'部门经济（附13-6）'!F98+'部门经济（附13-6）'!G98+'部门经济（附13-6）'!H98+'部门经济（附13-6）'!I98+'部门经济（附13-6）'!J98+'部门经济（附13-6）'!K98+'部门经济（附13-6）'!L98+'部门经济（附13-6）'!M98+'部门经济（附13-6）'!N98+'部门经济（附13-6）'!O98</f>
        <v>0</v>
      </c>
      <c r="M98" s="35"/>
      <c r="N98" s="35"/>
      <c r="O98" s="35"/>
      <c r="P98" s="35"/>
    </row>
    <row r="99" spans="1:16" ht="24.75" customHeight="1">
      <c r="A99" s="37" t="s">
        <v>1470</v>
      </c>
      <c r="B99" s="37">
        <v>2010301</v>
      </c>
      <c r="C99" s="35" t="s">
        <v>1385</v>
      </c>
      <c r="D99" s="35"/>
      <c r="E99" s="35"/>
      <c r="F99" s="35"/>
      <c r="G99" s="35"/>
      <c r="H99" s="35"/>
      <c r="I99" s="35"/>
      <c r="J99" s="35"/>
      <c r="K99" s="35"/>
      <c r="L99" s="36">
        <f>M99+N99+O99+P99+'部门经济（附13-6）'!D99+'部门经济（附13-6）'!E99+'部门经济（附13-6）'!F99+'部门经济（附13-6）'!G99+'部门经济（附13-6）'!H99+'部门经济（附13-6）'!I99+'部门经济（附13-6）'!J99+'部门经济（附13-6）'!K99+'部门经济（附13-6）'!L99+'部门经济（附13-6）'!M99+'部门经济（附13-6）'!N99+'部门经济（附13-6）'!O99</f>
        <v>0</v>
      </c>
      <c r="M99" s="35"/>
      <c r="N99" s="35"/>
      <c r="O99" s="35"/>
      <c r="P99" s="35"/>
    </row>
    <row r="100" spans="1:16" ht="24.75" customHeight="1">
      <c r="A100" s="36" t="s">
        <v>1471</v>
      </c>
      <c r="B100" s="36">
        <v>2130104</v>
      </c>
      <c r="C100" s="35" t="s">
        <v>1385</v>
      </c>
      <c r="D100" s="36"/>
      <c r="E100" s="36"/>
      <c r="F100" s="36"/>
      <c r="G100" s="36"/>
      <c r="H100" s="36"/>
      <c r="I100" s="36"/>
      <c r="J100" s="36"/>
      <c r="K100" s="36"/>
      <c r="L100" s="36">
        <f>M100+N100+O100+P100+'部门经济（附13-6）'!D100+'部门经济（附13-6）'!E100+'部门经济（附13-6）'!F100+'部门经济（附13-6）'!G100+'部门经济（附13-6）'!H100+'部门经济（附13-6）'!I100+'部门经济（附13-6）'!J100+'部门经济（附13-6）'!K100+'部门经济（附13-6）'!L100+'部门经济（附13-6）'!M100+'部门经济（附13-6）'!N100+'部门经济（附13-6）'!O100</f>
        <v>42000</v>
      </c>
      <c r="M100" s="36">
        <v>0</v>
      </c>
      <c r="N100" s="36">
        <v>42000</v>
      </c>
      <c r="O100" s="36"/>
      <c r="P100" s="36"/>
    </row>
    <row r="101" spans="1:16" ht="24.75" customHeight="1">
      <c r="A101" s="35" t="s">
        <v>1472</v>
      </c>
      <c r="B101" s="35">
        <v>2130204</v>
      </c>
      <c r="C101" s="35" t="s">
        <v>1385</v>
      </c>
      <c r="D101" s="35"/>
      <c r="E101" s="35"/>
      <c r="F101" s="35"/>
      <c r="G101" s="35"/>
      <c r="H101" s="35"/>
      <c r="I101" s="35"/>
      <c r="J101" s="35"/>
      <c r="K101" s="35"/>
      <c r="L101" s="36">
        <f>M101+N101+O101+P101+'部门经济（附13-6）'!D101+'部门经济（附13-6）'!E101+'部门经济（附13-6）'!F101+'部门经济（附13-6）'!G101+'部门经济（附13-6）'!H101+'部门经济（附13-6）'!I101+'部门经济（附13-6）'!J101+'部门经济（附13-6）'!K101+'部门经济（附13-6）'!L101+'部门经济（附13-6）'!M101+'部门经济（附13-6）'!N101+'部门经济（附13-6）'!O101</f>
        <v>904649</v>
      </c>
      <c r="M101" s="35">
        <v>0</v>
      </c>
      <c r="N101" s="36">
        <v>60000</v>
      </c>
      <c r="O101" s="36"/>
      <c r="P101" s="36">
        <v>844649</v>
      </c>
    </row>
    <row r="102" spans="1:16" ht="24.75" customHeight="1">
      <c r="A102" s="35" t="s">
        <v>1472</v>
      </c>
      <c r="B102" s="35">
        <v>2130299</v>
      </c>
      <c r="C102" s="35" t="s">
        <v>1385</v>
      </c>
      <c r="D102" s="35"/>
      <c r="E102" s="35"/>
      <c r="F102" s="35"/>
      <c r="G102" s="35"/>
      <c r="H102" s="35"/>
      <c r="I102" s="35"/>
      <c r="J102" s="35"/>
      <c r="K102" s="35"/>
      <c r="L102" s="36">
        <f>M102+N102+O102+P102+'部门经济（附13-6）'!D102+'部门经济（附13-6）'!E102+'部门经济（附13-6）'!F102+'部门经济（附13-6）'!G102+'部门经济（附13-6）'!H102+'部门经济（附13-6）'!I102+'部门经济（附13-6）'!J102+'部门经济（附13-6）'!K102+'部门经济（附13-6）'!L102+'部门经济（附13-6）'!M102+'部门经济（附13-6）'!N102+'部门经济（附13-6）'!O102</f>
        <v>2200000</v>
      </c>
      <c r="M102" s="35">
        <v>0</v>
      </c>
      <c r="N102" s="35"/>
      <c r="O102" s="35"/>
      <c r="P102" s="35">
        <v>2200000</v>
      </c>
    </row>
    <row r="103" spans="1:16" ht="24.75" customHeight="1">
      <c r="A103" s="35" t="s">
        <v>1473</v>
      </c>
      <c r="B103" s="35">
        <v>2130302</v>
      </c>
      <c r="C103" s="35" t="s">
        <v>1385</v>
      </c>
      <c r="D103" s="35"/>
      <c r="E103" s="35"/>
      <c r="F103" s="35"/>
      <c r="G103" s="35"/>
      <c r="H103" s="35"/>
      <c r="I103" s="35"/>
      <c r="J103" s="35"/>
      <c r="K103" s="35"/>
      <c r="L103" s="36">
        <f>M103+N103+O103+P103+'部门经济（附13-6）'!D103+'部门经济（附13-6）'!E103+'部门经济（附13-6）'!F103+'部门经济（附13-6）'!G103+'部门经济（附13-6）'!H103+'部门经济（附13-6）'!I103+'部门经济（附13-6）'!J103+'部门经济（附13-6）'!K103+'部门经济（附13-6）'!L103+'部门经济（附13-6）'!M103+'部门经济（附13-6）'!N103+'部门经济（附13-6）'!O103</f>
        <v>3334400</v>
      </c>
      <c r="M103" s="35">
        <v>0</v>
      </c>
      <c r="N103" s="36">
        <v>20500</v>
      </c>
      <c r="O103" s="36"/>
      <c r="P103" s="36">
        <v>3313900</v>
      </c>
    </row>
    <row r="104" spans="1:16" ht="24.75" customHeight="1">
      <c r="A104" s="35" t="s">
        <v>1474</v>
      </c>
      <c r="B104" s="35">
        <v>2130104</v>
      </c>
      <c r="C104" s="35" t="s">
        <v>1385</v>
      </c>
      <c r="D104" s="35"/>
      <c r="E104" s="35"/>
      <c r="F104" s="35"/>
      <c r="G104" s="35"/>
      <c r="H104" s="35"/>
      <c r="I104" s="35"/>
      <c r="J104" s="35"/>
      <c r="K104" s="35"/>
      <c r="L104" s="36">
        <f>M104+N104+O104+P104+'部门经济（附13-6）'!D104+'部门经济（附13-6）'!E104+'部门经济（附13-6）'!F104+'部门经济（附13-6）'!G104+'部门经济（附13-6）'!H104+'部门经济（附13-6）'!I104+'部门经济（附13-6）'!J104+'部门经济（附13-6）'!K104+'部门经济（附13-6）'!L104+'部门经济（附13-6）'!M104+'部门经济（附13-6）'!N104+'部门经济（附13-6）'!O104</f>
        <v>0</v>
      </c>
      <c r="M104" s="35">
        <v>0</v>
      </c>
      <c r="N104" s="35"/>
      <c r="O104" s="35"/>
      <c r="P104" s="35"/>
    </row>
    <row r="105" spans="1:16" ht="24.75" customHeight="1">
      <c r="A105" s="35" t="s">
        <v>1474</v>
      </c>
      <c r="B105" s="35">
        <v>2130199</v>
      </c>
      <c r="C105" s="35" t="s">
        <v>1385</v>
      </c>
      <c r="D105" s="35"/>
      <c r="E105" s="35"/>
      <c r="F105" s="35"/>
      <c r="G105" s="35"/>
      <c r="H105" s="35"/>
      <c r="I105" s="35"/>
      <c r="J105" s="35"/>
      <c r="K105" s="35"/>
      <c r="L105" s="36">
        <f>M105+N105+O105+P105+'部门经济（附13-6）'!D105+'部门经济（附13-6）'!E105+'部门经济（附13-6）'!F105+'部门经济（附13-6）'!G105+'部门经济（附13-6）'!H105+'部门经济（附13-6）'!I105+'部门经济（附13-6）'!J105+'部门经济（附13-6）'!K105+'部门经济（附13-6）'!L105+'部门经济（附13-6）'!M105+'部门经济（附13-6）'!N105+'部门经济（附13-6）'!O105</f>
        <v>0</v>
      </c>
      <c r="M105" s="35">
        <v>0</v>
      </c>
      <c r="N105" s="35"/>
      <c r="O105" s="35"/>
      <c r="P105" s="35"/>
    </row>
    <row r="106" spans="1:16" ht="24.75" customHeight="1">
      <c r="A106" s="35" t="s">
        <v>1475</v>
      </c>
      <c r="B106" s="35">
        <v>2130501</v>
      </c>
      <c r="C106" s="35" t="s">
        <v>1385</v>
      </c>
      <c r="D106" s="35"/>
      <c r="E106" s="35"/>
      <c r="F106" s="35"/>
      <c r="G106" s="35"/>
      <c r="H106" s="35"/>
      <c r="I106" s="35"/>
      <c r="J106" s="35"/>
      <c r="K106" s="35"/>
      <c r="L106" s="36">
        <f>M106+N106+O106+P106+'部门经济（附13-6）'!D106+'部门经济（附13-6）'!E106+'部门经济（附13-6）'!F106+'部门经济（附13-6）'!G106+'部门经济（附13-6）'!H106+'部门经济（附13-6）'!I106+'部门经济（附13-6）'!J106+'部门经济（附13-6）'!K106+'部门经济（附13-6）'!L106+'部门经济（附13-6）'!M106+'部门经济（附13-6）'!N106+'部门经济（附13-6）'!O106</f>
        <v>47130</v>
      </c>
      <c r="M106" s="35">
        <v>0</v>
      </c>
      <c r="N106" s="36">
        <v>47130</v>
      </c>
      <c r="O106" s="35"/>
      <c r="P106" s="35"/>
    </row>
    <row r="107" spans="1:16" ht="24.75" customHeight="1">
      <c r="A107" s="35" t="s">
        <v>1476</v>
      </c>
      <c r="B107" s="35">
        <v>2130101</v>
      </c>
      <c r="C107" s="35" t="s">
        <v>1385</v>
      </c>
      <c r="D107" s="35"/>
      <c r="E107" s="35"/>
      <c r="F107" s="35"/>
      <c r="G107" s="35"/>
      <c r="H107" s="35"/>
      <c r="I107" s="35"/>
      <c r="J107" s="35"/>
      <c r="K107" s="35"/>
      <c r="L107" s="36">
        <f>M107+N107+O107+P107+'部门经济（附13-6）'!D107+'部门经济（附13-6）'!E107+'部门经济（附13-6）'!F107+'部门经济（附13-6）'!G107+'部门经济（附13-6）'!H107+'部门经济（附13-6）'!I107+'部门经济（附13-6）'!J107+'部门经济（附13-6）'!K107+'部门经济（附13-6）'!L107+'部门经济（附13-6）'!M107+'部门经济（附13-6）'!N107+'部门经济（附13-6）'!O107</f>
        <v>344700</v>
      </c>
      <c r="M107" s="35">
        <v>0</v>
      </c>
      <c r="N107" s="36">
        <v>44700</v>
      </c>
      <c r="O107" s="36"/>
      <c r="P107" s="36">
        <v>300000</v>
      </c>
    </row>
    <row r="108" spans="1:16" ht="24.75" customHeight="1">
      <c r="A108" s="35" t="s">
        <v>1476</v>
      </c>
      <c r="B108" s="35">
        <v>2130104</v>
      </c>
      <c r="C108" s="35" t="s">
        <v>1385</v>
      </c>
      <c r="D108" s="35"/>
      <c r="E108" s="35"/>
      <c r="F108" s="35"/>
      <c r="G108" s="35"/>
      <c r="H108" s="35"/>
      <c r="I108" s="35"/>
      <c r="J108" s="35"/>
      <c r="K108" s="35"/>
      <c r="L108" s="36">
        <f>M108+N108+O108+P108+'部门经济（附13-6）'!D108+'部门经济（附13-6）'!E108+'部门经济（附13-6）'!F108+'部门经济（附13-6）'!G108+'部门经济（附13-6）'!H108+'部门经济（附13-6）'!I108+'部门经济（附13-6）'!J108+'部门经济（附13-6）'!K108+'部门经济（附13-6）'!L108+'部门经济（附13-6）'!M108+'部门经济（附13-6）'!N108+'部门经济（附13-6）'!O108</f>
        <v>0</v>
      </c>
      <c r="M108" s="35">
        <v>0</v>
      </c>
      <c r="N108" s="36"/>
      <c r="O108" s="36"/>
      <c r="P108" s="36"/>
    </row>
    <row r="109" spans="1:16" ht="24.75" customHeight="1">
      <c r="A109" s="35" t="s">
        <v>1477</v>
      </c>
      <c r="B109" s="35">
        <v>2130104</v>
      </c>
      <c r="C109" s="35" t="s">
        <v>1385</v>
      </c>
      <c r="D109" s="35"/>
      <c r="E109" s="35"/>
      <c r="F109" s="35"/>
      <c r="G109" s="35"/>
      <c r="H109" s="35"/>
      <c r="I109" s="35"/>
      <c r="J109" s="35"/>
      <c r="K109" s="35"/>
      <c r="L109" s="36">
        <f>M109+N109+O109+P109+'部门经济（附13-6）'!D109+'部门经济（附13-6）'!E109+'部门经济（附13-6）'!F109+'部门经济（附13-6）'!G109+'部门经济（附13-6）'!H109+'部门经济（附13-6）'!I109+'部门经济（附13-6）'!J109+'部门经济（附13-6）'!K109+'部门经济（附13-6）'!L109+'部门经济（附13-6）'!M109+'部门经济（附13-6）'!N109+'部门经济（附13-6）'!O109</f>
        <v>7370</v>
      </c>
      <c r="M109" s="35">
        <v>0</v>
      </c>
      <c r="N109" s="36">
        <v>7370</v>
      </c>
      <c r="O109" s="35"/>
      <c r="P109" s="35"/>
    </row>
    <row r="110" spans="1:16" ht="24.75" customHeight="1">
      <c r="A110" s="15" t="s">
        <v>1478</v>
      </c>
      <c r="B110" s="35">
        <v>2130104</v>
      </c>
      <c r="C110" s="35" t="s">
        <v>1385</v>
      </c>
      <c r="D110" s="35"/>
      <c r="E110" s="35"/>
      <c r="F110" s="35"/>
      <c r="G110" s="35"/>
      <c r="H110" s="35"/>
      <c r="I110" s="35"/>
      <c r="J110" s="35"/>
      <c r="K110" s="35"/>
      <c r="L110" s="36">
        <f>M110+N110+O110+P110+'部门经济（附13-6）'!D110+'部门经济（附13-6）'!E110+'部门经济（附13-6）'!F110+'部门经济（附13-6）'!G110+'部门经济（附13-6）'!H110+'部门经济（附13-6）'!I110+'部门经济（附13-6）'!J110+'部门经济（附13-6）'!K110+'部门经济（附13-6）'!L110+'部门经济（附13-6）'!M110+'部门经济（附13-6）'!N110+'部门经济（附13-6）'!O110</f>
        <v>0</v>
      </c>
      <c r="M110" s="35">
        <v>0</v>
      </c>
      <c r="N110" s="35"/>
      <c r="O110" s="35"/>
      <c r="P110" s="35"/>
    </row>
    <row r="111" spans="1:16" ht="24.75" customHeight="1">
      <c r="A111" s="35" t="s">
        <v>1479</v>
      </c>
      <c r="B111" s="37">
        <v>2010301</v>
      </c>
      <c r="C111" s="35" t="s">
        <v>1385</v>
      </c>
      <c r="D111" s="35"/>
      <c r="E111" s="35"/>
      <c r="F111" s="35"/>
      <c r="G111" s="35"/>
      <c r="H111" s="35"/>
      <c r="I111" s="35"/>
      <c r="J111" s="35"/>
      <c r="K111" s="35"/>
      <c r="L111" s="36">
        <f>M111+N111+O111+P111+'部门经济（附13-6）'!D111+'部门经济（附13-6）'!E111+'部门经济（附13-6）'!F111+'部门经济（附13-6）'!G111+'部门经济（附13-6）'!H111+'部门经济（附13-6）'!I111+'部门经济（附13-6）'!J111+'部门经济（附13-6）'!K111+'部门经济（附13-6）'!L111+'部门经济（附13-6）'!M111+'部门经济（附13-6）'!N111+'部门经济（附13-6）'!O111</f>
        <v>0</v>
      </c>
      <c r="M111" s="35">
        <v>0</v>
      </c>
      <c r="N111" s="35"/>
      <c r="O111" s="35"/>
      <c r="P111" s="35"/>
    </row>
    <row r="112" spans="1:16" ht="24.75" customHeight="1">
      <c r="A112" s="37" t="s">
        <v>1480</v>
      </c>
      <c r="B112" s="37">
        <v>2130104</v>
      </c>
      <c r="C112" s="35" t="s">
        <v>1385</v>
      </c>
      <c r="D112" s="35"/>
      <c r="E112" s="35"/>
      <c r="F112" s="35"/>
      <c r="G112" s="35"/>
      <c r="H112" s="35"/>
      <c r="I112" s="35"/>
      <c r="J112" s="35"/>
      <c r="K112" s="35"/>
      <c r="L112" s="36">
        <f>M112+N112+O112+P112+'部门经济（附13-6）'!D112+'部门经济（附13-6）'!E112+'部门经济（附13-6）'!F112+'部门经济（附13-6）'!G112+'部门经济（附13-6）'!H112+'部门经济（附13-6）'!I112+'部门经济（附13-6）'!J112+'部门经济（附13-6）'!K112+'部门经济（附13-6）'!L112+'部门经济（附13-6）'!M112+'部门经济（附13-6）'!N112+'部门经济（附13-6）'!O112</f>
        <v>0</v>
      </c>
      <c r="M112" s="35">
        <v>0</v>
      </c>
      <c r="N112" s="35"/>
      <c r="O112" s="35"/>
      <c r="P112" s="35"/>
    </row>
    <row r="113" spans="1:16" ht="24.75" customHeight="1">
      <c r="A113" s="37" t="s">
        <v>1481</v>
      </c>
      <c r="B113" s="37">
        <v>2200509</v>
      </c>
      <c r="C113" s="35" t="s">
        <v>1385</v>
      </c>
      <c r="D113" s="35"/>
      <c r="E113" s="35"/>
      <c r="F113" s="35"/>
      <c r="G113" s="35"/>
      <c r="H113" s="35"/>
      <c r="I113" s="35"/>
      <c r="J113" s="35"/>
      <c r="K113" s="35"/>
      <c r="L113" s="36">
        <f>M113+N113+O113+P113+'部门经济（附13-6）'!D113+'部门经济（附13-6）'!E113+'部门经济（附13-6）'!F113+'部门经济（附13-6）'!G113+'部门经济（附13-6）'!H113+'部门经济（附13-6）'!I113+'部门经济（附13-6）'!J113+'部门经济（附13-6）'!K113+'部门经济（附13-6）'!L113+'部门经济（附13-6）'!M113+'部门经济（附13-6）'!N113+'部门经济（附13-6）'!O113</f>
        <v>0</v>
      </c>
      <c r="M113" s="35">
        <v>0</v>
      </c>
      <c r="N113" s="35"/>
      <c r="O113" s="35"/>
      <c r="P113" s="35"/>
    </row>
    <row r="114" spans="1:16" ht="24.75" customHeight="1">
      <c r="A114" s="37" t="s">
        <v>1482</v>
      </c>
      <c r="B114" s="37">
        <v>2130210</v>
      </c>
      <c r="C114" s="35" t="s">
        <v>1385</v>
      </c>
      <c r="D114" s="35"/>
      <c r="E114" s="35"/>
      <c r="F114" s="35"/>
      <c r="G114" s="35"/>
      <c r="H114" s="35"/>
      <c r="I114" s="35"/>
      <c r="J114" s="35"/>
      <c r="K114" s="35"/>
      <c r="L114" s="36">
        <f>M114+N114+O114+P114+'部门经济（附13-6）'!D114+'部门经济（附13-6）'!E114+'部门经济（附13-6）'!F114+'部门经济（附13-6）'!G114+'部门经济（附13-6）'!H114+'部门经济（附13-6）'!I114+'部门经济（附13-6）'!J114+'部门经济（附13-6）'!K114+'部门经济（附13-6）'!L114+'部门经济（附13-6）'!M114+'部门经济（附13-6）'!N114+'部门经济（附13-6）'!O114</f>
        <v>0</v>
      </c>
      <c r="M114" s="35">
        <v>0</v>
      </c>
      <c r="N114" s="35"/>
      <c r="O114" s="35"/>
      <c r="P114" s="35"/>
    </row>
    <row r="115" spans="1:16" ht="24.75" customHeight="1">
      <c r="A115" s="61" t="s">
        <v>1525</v>
      </c>
      <c r="B115" s="61">
        <v>2050802</v>
      </c>
      <c r="C115" s="35" t="s">
        <v>1385</v>
      </c>
      <c r="D115" s="26"/>
      <c r="E115" s="26"/>
      <c r="F115" s="26"/>
      <c r="G115" s="26"/>
      <c r="H115" s="26"/>
      <c r="I115" s="26"/>
      <c r="J115" s="26"/>
      <c r="K115" s="26"/>
      <c r="L115" s="36">
        <f>M115+N115+O115+P115+'部门经济（附13-6）'!D115+'部门经济（附13-6）'!E115+'部门经济（附13-6）'!F115+'部门经济（附13-6）'!G115+'部门经济（附13-6）'!H115+'部门经济（附13-6）'!I115+'部门经济（附13-6）'!J115+'部门经济（附13-6）'!K115+'部门经济（附13-6）'!L115+'部门经济（附13-6）'!M115+'部门经济（附13-6）'!N115+'部门经济（附13-6）'!O115</f>
        <v>78000</v>
      </c>
      <c r="M115" s="26"/>
      <c r="N115" s="26">
        <v>78000</v>
      </c>
      <c r="O115" s="26"/>
      <c r="P115" s="26"/>
    </row>
    <row r="116" spans="1:16" ht="24.75" customHeight="1">
      <c r="A116" s="61" t="s">
        <v>1484</v>
      </c>
      <c r="B116" s="61">
        <v>2060701</v>
      </c>
      <c r="C116" s="35" t="s">
        <v>1385</v>
      </c>
      <c r="D116" s="26"/>
      <c r="E116" s="26"/>
      <c r="F116" s="26"/>
      <c r="G116" s="26"/>
      <c r="H116" s="26"/>
      <c r="I116" s="26"/>
      <c r="J116" s="26"/>
      <c r="K116" s="26"/>
      <c r="L116" s="36">
        <f>M116+N116+O116+P116+'部门经济（附13-6）'!D116+'部门经济（附13-6）'!E116+'部门经济（附13-6）'!F116+'部门经济（附13-6）'!G116+'部门经济（附13-6）'!H116+'部门经济（附13-6）'!I116+'部门经济（附13-6）'!J116+'部门经济（附13-6）'!K116+'部门经济（附13-6）'!L116+'部门经济（附13-6）'!M116+'部门经济（附13-6）'!N116+'部门经济（附13-6）'!O116</f>
        <v>34900</v>
      </c>
      <c r="M116" s="26"/>
      <c r="N116" s="26">
        <v>34900</v>
      </c>
      <c r="O116" s="26"/>
      <c r="P116" s="26"/>
    </row>
    <row r="117" spans="1:16" ht="24.75" customHeight="1">
      <c r="A117" s="63" t="s">
        <v>1485</v>
      </c>
      <c r="B117" s="63">
        <v>2012950</v>
      </c>
      <c r="C117" s="35" t="s">
        <v>1385</v>
      </c>
      <c r="D117" s="85"/>
      <c r="E117" s="85"/>
      <c r="F117" s="85"/>
      <c r="G117" s="85"/>
      <c r="H117" s="85"/>
      <c r="I117" s="85"/>
      <c r="J117" s="85"/>
      <c r="K117" s="85"/>
      <c r="L117" s="36">
        <f>M117+N117+O117+P117+'部门经济（附13-6）'!D117+'部门经济（附13-6）'!E117+'部门经济（附13-6）'!F117+'部门经济（附13-6）'!G117+'部门经济（附13-6）'!H117+'部门经济（附13-6）'!I117+'部门经济（附13-6）'!J117+'部门经济（附13-6）'!K117+'部门经济（附13-6）'!L117+'部门经济（附13-6）'!M117+'部门经济（附13-6）'!N117+'部门经济（附13-6）'!O117</f>
        <v>5000</v>
      </c>
      <c r="M117" s="85"/>
      <c r="N117" s="85">
        <v>5000</v>
      </c>
      <c r="O117" s="27"/>
      <c r="P117" s="27"/>
    </row>
    <row r="118" spans="1:16" ht="24.75" customHeight="1">
      <c r="A118" s="63" t="s">
        <v>1486</v>
      </c>
      <c r="B118" s="63">
        <v>2013301</v>
      </c>
      <c r="C118" s="35" t="s">
        <v>1385</v>
      </c>
      <c r="D118" s="85"/>
      <c r="E118" s="85"/>
      <c r="F118" s="85"/>
      <c r="G118" s="85"/>
      <c r="H118" s="85"/>
      <c r="I118" s="85"/>
      <c r="J118" s="85"/>
      <c r="K118" s="85"/>
      <c r="L118" s="36">
        <f>M118+N118+O118+P118+'部门经济（附13-6）'!D118+'部门经济（附13-6）'!E118+'部门经济（附13-6）'!F118+'部门经济（附13-6）'!G118+'部门经济（附13-6）'!H118+'部门经济（附13-6）'!I118+'部门经济（附13-6）'!J118+'部门经济（附13-6）'!K118+'部门经济（附13-6）'!L118+'部门经济（附13-6）'!M118+'部门经济（附13-6）'!N118+'部门经济（附13-6）'!O118</f>
        <v>30000</v>
      </c>
      <c r="M118" s="85"/>
      <c r="N118" s="85">
        <v>30000</v>
      </c>
      <c r="O118" s="85"/>
      <c r="P118" s="85"/>
    </row>
    <row r="119" spans="1:17" ht="24.75" customHeight="1">
      <c r="A119" s="61" t="s">
        <v>1487</v>
      </c>
      <c r="B119" s="61">
        <v>2050304</v>
      </c>
      <c r="C119" s="35" t="s">
        <v>1385</v>
      </c>
      <c r="D119" s="27"/>
      <c r="E119" s="27"/>
      <c r="F119" s="27"/>
      <c r="G119" s="27"/>
      <c r="H119" s="27"/>
      <c r="I119" s="27"/>
      <c r="J119" s="27"/>
      <c r="K119" s="27"/>
      <c r="L119" s="36">
        <f>M119+N119+O119+P119+'部门经济（附13-6）'!D119+'部门经济（附13-6）'!E119+'部门经济（附13-6）'!F119+'部门经济（附13-6）'!G119+'部门经济（附13-6）'!H119+'部门经济（附13-6）'!I119+'部门经济（附13-6）'!J119+'部门经济（附13-6）'!K119+'部门经济（附13-6）'!L119+'部门经济（附13-6）'!M119+'部门经济（附13-6）'!N119+'部门经济（附13-6）'!O119</f>
        <v>0</v>
      </c>
      <c r="M119" s="27"/>
      <c r="N119" s="27"/>
      <c r="O119" s="27"/>
      <c r="P119" s="27"/>
      <c r="Q119" s="86"/>
    </row>
    <row r="120" spans="1:17" ht="24.75" customHeight="1">
      <c r="A120" s="61" t="s">
        <v>1488</v>
      </c>
      <c r="B120" s="61">
        <v>2070102</v>
      </c>
      <c r="C120" s="35" t="s">
        <v>1385</v>
      </c>
      <c r="D120" s="26"/>
      <c r="E120" s="26"/>
      <c r="F120" s="26"/>
      <c r="G120" s="26"/>
      <c r="H120" s="26"/>
      <c r="I120" s="26"/>
      <c r="J120" s="26"/>
      <c r="K120" s="26"/>
      <c r="L120" s="36">
        <f>M120+N120+O120+P120+'部门经济（附13-6）'!D120+'部门经济（附13-6）'!E120+'部门经济（附13-6）'!F120+'部门经济（附13-6）'!G120+'部门经济（附13-6）'!H120+'部门经济（附13-6）'!I120+'部门经济（附13-6）'!J120+'部门经济（附13-6）'!K120+'部门经济（附13-6）'!L120+'部门经济（附13-6）'!M120+'部门经济（附13-6）'!N120+'部门经济（附13-6）'!O120</f>
        <v>50000</v>
      </c>
      <c r="M120" s="26"/>
      <c r="N120" s="26">
        <v>50000</v>
      </c>
      <c r="O120" s="27"/>
      <c r="P120" s="27"/>
      <c r="Q120" s="86"/>
    </row>
    <row r="121" spans="1:17" ht="24.75" customHeight="1">
      <c r="A121" s="61" t="s">
        <v>1489</v>
      </c>
      <c r="B121" s="61">
        <v>2070104</v>
      </c>
      <c r="C121" s="35" t="s">
        <v>1385</v>
      </c>
      <c r="D121" s="27"/>
      <c r="E121" s="27"/>
      <c r="F121" s="27"/>
      <c r="G121" s="27"/>
      <c r="H121" s="27"/>
      <c r="I121" s="27"/>
      <c r="J121" s="27"/>
      <c r="K121" s="27"/>
      <c r="L121" s="36">
        <f>M121+N121+O121+P121+'部门经济（附13-6）'!D121+'部门经济（附13-6）'!E121+'部门经济（附13-6）'!F121+'部门经济（附13-6）'!G121+'部门经济（附13-6）'!H121+'部门经济（附13-6）'!I121+'部门经济（附13-6）'!J121+'部门经济（附13-6）'!K121+'部门经济（附13-6）'!L121+'部门经济（附13-6）'!M121+'部门经济（附13-6）'!N121+'部门经济（附13-6）'!O121</f>
        <v>0</v>
      </c>
      <c r="M121" s="27"/>
      <c r="N121" s="27"/>
      <c r="O121" s="27"/>
      <c r="P121" s="27"/>
      <c r="Q121" s="86"/>
    </row>
    <row r="122" spans="1:17" ht="24.75" customHeight="1">
      <c r="A122" s="61" t="s">
        <v>1490</v>
      </c>
      <c r="B122" s="61">
        <v>2070801</v>
      </c>
      <c r="C122" s="35" t="s">
        <v>1385</v>
      </c>
      <c r="D122" s="26"/>
      <c r="E122" s="26"/>
      <c r="F122" s="26"/>
      <c r="G122" s="26"/>
      <c r="H122" s="26"/>
      <c r="I122" s="26"/>
      <c r="J122" s="26"/>
      <c r="K122" s="26"/>
      <c r="L122" s="36">
        <f>M122+N122+O122+P122+'部门经济（附13-6）'!D122+'部门经济（附13-6）'!E122+'部门经济（附13-6）'!F122+'部门经济（附13-6）'!G122+'部门经济（附13-6）'!H122+'部门经济（附13-6）'!I122+'部门经济（附13-6）'!J122+'部门经济（附13-6）'!K122+'部门经济（附13-6）'!L122+'部门经济（附13-6）'!M122+'部门经济（附13-6）'!N122+'部门经济（附13-6）'!O122</f>
        <v>209500</v>
      </c>
      <c r="M122" s="26"/>
      <c r="N122" s="26"/>
      <c r="O122" s="26">
        <v>209500</v>
      </c>
      <c r="P122" s="27"/>
      <c r="Q122" s="86"/>
    </row>
    <row r="123" spans="1:17" ht="24.75" customHeight="1">
      <c r="A123" s="65" t="s">
        <v>1491</v>
      </c>
      <c r="B123" s="61">
        <v>2070114</v>
      </c>
      <c r="C123" s="35" t="s">
        <v>1385</v>
      </c>
      <c r="D123" s="26"/>
      <c r="E123" s="26"/>
      <c r="F123" s="26"/>
      <c r="G123" s="26"/>
      <c r="H123" s="26"/>
      <c r="I123" s="26"/>
      <c r="J123" s="26"/>
      <c r="K123" s="26"/>
      <c r="L123" s="36">
        <f>M123+N123+O123+P123+'部门经济（附13-6）'!D123+'部门经济（附13-6）'!E123+'部门经济（附13-6）'!F123+'部门经济（附13-6）'!G123+'部门经济（附13-6）'!H123+'部门经济（附13-6）'!I123+'部门经济（附13-6）'!J123+'部门经济（附13-6）'!K123+'部门经济（附13-6）'!L123+'部门经济（附13-6）'!M123+'部门经济（附13-6）'!N123+'部门经济（附13-6）'!O123</f>
        <v>29300</v>
      </c>
      <c r="M123" s="26"/>
      <c r="N123" s="26">
        <v>29300</v>
      </c>
      <c r="O123" s="27"/>
      <c r="P123" s="27"/>
      <c r="Q123" s="86"/>
    </row>
    <row r="124" spans="1:17" ht="24.75" customHeight="1">
      <c r="A124" s="61" t="s">
        <v>1492</v>
      </c>
      <c r="B124" s="61">
        <v>2050299</v>
      </c>
      <c r="C124" s="35" t="s">
        <v>1385</v>
      </c>
      <c r="D124" s="27"/>
      <c r="E124" s="27"/>
      <c r="F124" s="27"/>
      <c r="G124" s="27"/>
      <c r="H124" s="27"/>
      <c r="I124" s="27"/>
      <c r="J124" s="27"/>
      <c r="K124" s="27"/>
      <c r="L124" s="36">
        <f>M124+N124+O124+P124+'部门经济（附13-6）'!D124+'部门经济（附13-6）'!E124+'部门经济（附13-6）'!F124+'部门经济（附13-6）'!G124+'部门经济（附13-6）'!H124+'部门经济（附13-6）'!I124+'部门经济（附13-6）'!J124+'部门经济（附13-6）'!K124+'部门经济（附13-6）'!L124+'部门经济（附13-6）'!M124+'部门经济（附13-6）'!N124+'部门经济（附13-6）'!O124</f>
        <v>0</v>
      </c>
      <c r="M124" s="27"/>
      <c r="N124" s="27"/>
      <c r="O124" s="27"/>
      <c r="P124" s="27"/>
      <c r="Q124" s="86"/>
    </row>
    <row r="125" spans="1:17" ht="24.75" customHeight="1">
      <c r="A125" s="61" t="s">
        <v>1493</v>
      </c>
      <c r="B125" s="66">
        <v>2050204</v>
      </c>
      <c r="C125" s="35" t="s">
        <v>1385</v>
      </c>
      <c r="D125" s="27"/>
      <c r="E125" s="27"/>
      <c r="F125" s="27"/>
      <c r="G125" s="27"/>
      <c r="H125" s="27"/>
      <c r="I125" s="27"/>
      <c r="J125" s="27"/>
      <c r="K125" s="27"/>
      <c r="L125" s="36">
        <f>M125+N125+O125+P125+'部门经济（附13-6）'!D125+'部门经济（附13-6）'!E125+'部门经济（附13-6）'!F125+'部门经济（附13-6）'!G125+'部门经济（附13-6）'!H125+'部门经济（附13-6）'!I125+'部门经济（附13-6）'!J125+'部门经济（附13-6）'!K125+'部门经济（附13-6）'!L125+'部门经济（附13-6）'!M125+'部门经济（附13-6）'!N125+'部门经济（附13-6）'!O125</f>
        <v>1390000</v>
      </c>
      <c r="M125" s="27"/>
      <c r="N125" s="27">
        <v>400000</v>
      </c>
      <c r="O125" s="27">
        <v>400000</v>
      </c>
      <c r="P125" s="27"/>
      <c r="Q125" s="86"/>
    </row>
    <row r="126" spans="1:16" ht="24.75" customHeight="1">
      <c r="A126" s="61" t="s">
        <v>1494</v>
      </c>
      <c r="B126" s="66">
        <v>2050299</v>
      </c>
      <c r="C126" s="35" t="s">
        <v>1385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36">
        <f>M126+N126+O126+P126+'部门经济（附13-6）'!D126+'部门经济（附13-6）'!E126+'部门经济（附13-6）'!F126+'部门经济（附13-6）'!G126+'部门经济（附13-6）'!H126+'部门经济（附13-6）'!I126+'部门经济（附13-6）'!J126+'部门经济（附13-6）'!K126+'部门经济（附13-6）'!L126+'部门经济（附13-6）'!M126+'部门经济（附13-6）'!N126+'部门经济（附13-6）'!O126</f>
        <v>1604900</v>
      </c>
      <c r="M126" s="27">
        <v>0</v>
      </c>
      <c r="N126" s="27">
        <v>24270</v>
      </c>
      <c r="O126" s="27">
        <v>1580630</v>
      </c>
      <c r="P126" s="27">
        <v>0</v>
      </c>
    </row>
    <row r="127" spans="1:16" ht="26.25" customHeight="1">
      <c r="A127" s="27" t="s">
        <v>1495</v>
      </c>
      <c r="B127" s="35">
        <v>2010301</v>
      </c>
      <c r="C127" s="35" t="s">
        <v>1385</v>
      </c>
      <c r="D127" s="26"/>
      <c r="E127" s="26"/>
      <c r="F127" s="26"/>
      <c r="G127" s="26"/>
      <c r="H127" s="26"/>
      <c r="I127" s="26"/>
      <c r="J127" s="26"/>
      <c r="K127" s="26"/>
      <c r="L127" s="36">
        <f>M127+N127+O127+P127+'部门经济（附13-6）'!D127+'部门经济（附13-6）'!E127+'部门经济（附13-6）'!F127+'部门经济（附13-6）'!G127+'部门经济（附13-6）'!H127+'部门经济（附13-6）'!I127+'部门经济（附13-6）'!J127+'部门经济（附13-6）'!K127+'部门经济（附13-6）'!L127+'部门经济（附13-6）'!M127+'部门经济（附13-6）'!N127+'部门经济（附13-6）'!O127</f>
        <v>1807900</v>
      </c>
      <c r="M127" s="26"/>
      <c r="N127" s="26">
        <v>457900</v>
      </c>
      <c r="O127" s="26"/>
      <c r="P127" s="26">
        <v>1350000</v>
      </c>
    </row>
    <row r="128" spans="1:16" ht="24.75" customHeight="1">
      <c r="A128" s="27" t="s">
        <v>1496</v>
      </c>
      <c r="B128" s="35">
        <v>2010301</v>
      </c>
      <c r="C128" s="35" t="s">
        <v>1385</v>
      </c>
      <c r="D128" s="27"/>
      <c r="E128" s="27"/>
      <c r="F128" s="27"/>
      <c r="G128" s="27"/>
      <c r="H128" s="27"/>
      <c r="I128" s="27"/>
      <c r="J128" s="27"/>
      <c r="K128" s="27"/>
      <c r="L128" s="36">
        <f>M128+N128+O128+P128+'部门经济（附13-6）'!D128+'部门经济（附13-6）'!E128+'部门经济（附13-6）'!F128+'部门经济（附13-6）'!G128+'部门经济（附13-6）'!H128+'部门经济（附13-6）'!I128+'部门经济（附13-6）'!J128+'部门经济（附13-6）'!K128+'部门经济（附13-6）'!L128+'部门经济（附13-6）'!M128+'部门经济（附13-6）'!N128+'部门经济（附13-6）'!O128</f>
        <v>1000000</v>
      </c>
      <c r="M128" s="27"/>
      <c r="N128" s="27"/>
      <c r="O128" s="27"/>
      <c r="P128" s="27">
        <v>1000000</v>
      </c>
    </row>
    <row r="129" spans="1:16" ht="24.75" customHeight="1">
      <c r="A129" s="27" t="s">
        <v>1497</v>
      </c>
      <c r="B129" s="35">
        <v>2010301</v>
      </c>
      <c r="C129" s="35" t="s">
        <v>1385</v>
      </c>
      <c r="D129" s="27"/>
      <c r="E129" s="27"/>
      <c r="F129" s="27"/>
      <c r="G129" s="27"/>
      <c r="H129" s="27"/>
      <c r="I129" s="27"/>
      <c r="J129" s="27"/>
      <c r="K129" s="27"/>
      <c r="L129" s="36">
        <f>M129+N129+O129+P129+'部门经济（附13-6）'!D129+'部门经济（附13-6）'!E129+'部门经济（附13-6）'!F129+'部门经济（附13-6）'!G129+'部门经济（附13-6）'!H129+'部门经济（附13-6）'!I129+'部门经济（附13-6）'!J129+'部门经济（附13-6）'!K129+'部门经济（附13-6）'!L129+'部门经济（附13-6）'!M129+'部门经济（附13-6）'!N129+'部门经济（附13-6）'!O129</f>
        <v>150000</v>
      </c>
      <c r="M129" s="27"/>
      <c r="N129" s="27"/>
      <c r="O129" s="27"/>
      <c r="P129" s="27">
        <v>150000</v>
      </c>
    </row>
    <row r="130" spans="1:16" ht="24.75" customHeight="1">
      <c r="A130" s="27" t="s">
        <v>1498</v>
      </c>
      <c r="B130" s="35">
        <v>2010301</v>
      </c>
      <c r="C130" s="35" t="s">
        <v>1385</v>
      </c>
      <c r="D130" s="27"/>
      <c r="E130" s="27"/>
      <c r="F130" s="27"/>
      <c r="G130" s="27"/>
      <c r="H130" s="27"/>
      <c r="I130" s="27"/>
      <c r="J130" s="27"/>
      <c r="K130" s="27"/>
      <c r="L130" s="36">
        <f>M130+N130+O130+P130+'部门经济（附13-6）'!D130+'部门经济（附13-6）'!E130+'部门经济（附13-6）'!F130+'部门经济（附13-6）'!G130+'部门经济（附13-6）'!H130+'部门经济（附13-6）'!I130+'部门经济（附13-6）'!J130+'部门经济（附13-6）'!K130+'部门经济（附13-6）'!L130+'部门经济（附13-6）'!M130+'部门经济（附13-6）'!N130+'部门经济（附13-6）'!O130</f>
        <v>318350</v>
      </c>
      <c r="M130" s="27"/>
      <c r="N130" s="27">
        <v>18350</v>
      </c>
      <c r="O130" s="27"/>
      <c r="P130" s="27">
        <v>300000</v>
      </c>
    </row>
    <row r="131" spans="1:16" ht="24.75" customHeight="1">
      <c r="A131" s="27" t="s">
        <v>1499</v>
      </c>
      <c r="B131" s="35">
        <v>2010301</v>
      </c>
      <c r="C131" s="35" t="s">
        <v>1385</v>
      </c>
      <c r="D131" s="27"/>
      <c r="E131" s="27"/>
      <c r="F131" s="27"/>
      <c r="G131" s="27"/>
      <c r="H131" s="27"/>
      <c r="I131" s="27"/>
      <c r="J131" s="27"/>
      <c r="K131" s="27"/>
      <c r="L131" s="36">
        <f>M131+N131+O131+P131+'部门经济（附13-6）'!D131+'部门经济（附13-6）'!E131+'部门经济（附13-6）'!F131+'部门经济（附13-6）'!G131+'部门经济（附13-6）'!H131+'部门经济（附13-6）'!I131+'部门经济（附13-6）'!J131+'部门经济（附13-6）'!K131+'部门经济（附13-6）'!L131+'部门经济（附13-6）'!M131+'部门经济（附13-6）'!N131+'部门经济（附13-6）'!O131</f>
        <v>201200</v>
      </c>
      <c r="M131" s="27"/>
      <c r="N131" s="27">
        <v>201200</v>
      </c>
      <c r="O131" s="27"/>
      <c r="P131" s="27"/>
    </row>
    <row r="132" spans="1:16" ht="24.75" customHeight="1">
      <c r="A132" s="27" t="s">
        <v>1500</v>
      </c>
      <c r="B132" s="35">
        <v>2010301</v>
      </c>
      <c r="C132" s="35" t="s">
        <v>1385</v>
      </c>
      <c r="D132" s="27"/>
      <c r="E132" s="27"/>
      <c r="F132" s="27"/>
      <c r="G132" s="27"/>
      <c r="H132" s="27"/>
      <c r="I132" s="27"/>
      <c r="J132" s="27"/>
      <c r="K132" s="27"/>
      <c r="L132" s="36">
        <f>M132+N132+O132+P132+'部门经济（附13-6）'!D132+'部门经济（附13-6）'!E132+'部门经济（附13-6）'!F132+'部门经济（附13-6）'!G132+'部门经济（附13-6）'!H132+'部门经济（附13-6）'!I132+'部门经济（附13-6）'!J132+'部门经济（附13-6）'!K132+'部门经济（附13-6）'!L132+'部门经济（附13-6）'!M132+'部门经济（附13-6）'!N132+'部门经济（附13-6）'!O132</f>
        <v>1988000</v>
      </c>
      <c r="M132" s="27"/>
      <c r="N132" s="27"/>
      <c r="O132" s="27"/>
      <c r="P132" s="27">
        <v>1988000</v>
      </c>
    </row>
    <row r="133" spans="1:16" ht="24.75" customHeight="1">
      <c r="A133" s="27" t="s">
        <v>1501</v>
      </c>
      <c r="B133" s="35">
        <v>2010301</v>
      </c>
      <c r="C133" s="35" t="s">
        <v>1385</v>
      </c>
      <c r="D133" s="27"/>
      <c r="E133" s="27"/>
      <c r="F133" s="27"/>
      <c r="G133" s="27"/>
      <c r="H133" s="27"/>
      <c r="I133" s="27"/>
      <c r="J133" s="27"/>
      <c r="K133" s="27"/>
      <c r="L133" s="36">
        <f>M133+N133+O133+P133+'部门经济（附13-6）'!D133+'部门经济（附13-6）'!E133+'部门经济（附13-6）'!F133+'部门经济（附13-6）'!G133+'部门经济（附13-6）'!H133+'部门经济（附13-6）'!I133+'部门经济（附13-6）'!J133+'部门经济（附13-6）'!K133+'部门经济（附13-6）'!L133+'部门经济（附13-6）'!M133+'部门经济（附13-6）'!N133+'部门经济（附13-6）'!O133</f>
        <v>778600</v>
      </c>
      <c r="M133" s="27"/>
      <c r="N133" s="27">
        <v>36200</v>
      </c>
      <c r="O133" s="27"/>
      <c r="P133" s="27">
        <v>150000</v>
      </c>
    </row>
    <row r="134" spans="1:16" ht="24.75" customHeight="1">
      <c r="A134" s="27" t="s">
        <v>1502</v>
      </c>
      <c r="B134" s="35">
        <v>2010301</v>
      </c>
      <c r="C134" s="35" t="s">
        <v>1385</v>
      </c>
      <c r="D134" s="27"/>
      <c r="E134" s="27"/>
      <c r="F134" s="27"/>
      <c r="G134" s="27"/>
      <c r="H134" s="27"/>
      <c r="I134" s="27"/>
      <c r="J134" s="27"/>
      <c r="K134" s="27"/>
      <c r="L134" s="36">
        <f>M134+N134+O134+P134+'部门经济（附13-6）'!D134+'部门经济（附13-6）'!E134+'部门经济（附13-6）'!F134+'部门经济（附13-6）'!G134+'部门经济（附13-6）'!H134+'部门经济（附13-6）'!I134+'部门经济（附13-6）'!J134+'部门经济（附13-6）'!K134+'部门经济（附13-6）'!L134+'部门经济（附13-6）'!M134+'部门经济（附13-6）'!N134+'部门经济（附13-6）'!O134</f>
        <v>0</v>
      </c>
      <c r="M134" s="27"/>
      <c r="N134" s="27"/>
      <c r="O134" s="27"/>
      <c r="P134" s="27"/>
    </row>
    <row r="135" spans="1:16" ht="24.75" customHeight="1">
      <c r="A135" s="29" t="s">
        <v>1503</v>
      </c>
      <c r="B135" s="35">
        <v>2010301</v>
      </c>
      <c r="C135" s="35" t="s">
        <v>1385</v>
      </c>
      <c r="D135" s="27"/>
      <c r="E135" s="27"/>
      <c r="F135" s="27"/>
      <c r="G135" s="27"/>
      <c r="H135" s="27"/>
      <c r="I135" s="27"/>
      <c r="J135" s="27"/>
      <c r="K135" s="27"/>
      <c r="L135" s="36">
        <f>M135+N135+O135+P135+'部门经济（附13-6）'!D135+'部门经济（附13-6）'!E135+'部门经济（附13-6）'!F135+'部门经济（附13-6）'!G135+'部门经济（附13-6）'!H135+'部门经济（附13-6）'!I135+'部门经济（附13-6）'!J135+'部门经济（附13-6）'!K135+'部门经济（附13-6）'!L135+'部门经济（附13-6）'!M135+'部门经济（附13-6）'!N135+'部门经济（附13-6）'!O135</f>
        <v>439500</v>
      </c>
      <c r="M135" s="27"/>
      <c r="N135" s="27">
        <v>39500</v>
      </c>
      <c r="O135" s="27"/>
      <c r="P135" s="27">
        <v>400000</v>
      </c>
    </row>
    <row r="136" spans="1:16" ht="24.75" customHeight="1">
      <c r="A136" s="37" t="s">
        <v>1504</v>
      </c>
      <c r="B136" s="35"/>
      <c r="C136" s="35"/>
      <c r="D136" s="27"/>
      <c r="E136" s="27"/>
      <c r="F136" s="27"/>
      <c r="G136" s="27"/>
      <c r="H136" s="27"/>
      <c r="I136" s="27"/>
      <c r="J136" s="27"/>
      <c r="K136" s="27"/>
      <c r="L136" s="36">
        <f>M136+N136+O136+P136+'部门经济（附13-6）'!D136+'部门经济（附13-6）'!E136+'部门经济（附13-6）'!F136+'部门经济（附13-6）'!G136+'部门经济（附13-6）'!H136+'部门经济（附13-6）'!I136+'部门经济（附13-6）'!J136+'部门经济（附13-6）'!K136+'部门经济（附13-6）'!L136+'部门经济（附13-6）'!M136+'部门经济（附13-6）'!N136+'部门经济（附13-6）'!O136</f>
        <v>0</v>
      </c>
      <c r="M136" s="27"/>
      <c r="N136" s="27"/>
      <c r="O136" s="27"/>
      <c r="P136" s="27"/>
    </row>
    <row r="137" spans="1:16" ht="24.75" customHeight="1">
      <c r="A137" s="37" t="s">
        <v>663</v>
      </c>
      <c r="B137" s="35"/>
      <c r="C137" s="35"/>
      <c r="D137" s="27"/>
      <c r="E137" s="27"/>
      <c r="F137" s="27"/>
      <c r="G137" s="27"/>
      <c r="H137" s="27"/>
      <c r="I137" s="27"/>
      <c r="J137" s="27"/>
      <c r="K137" s="27"/>
      <c r="L137" s="36">
        <f>M137+N137+O137+P137+'部门经济（附13-6）'!D137+'部门经济（附13-6）'!E137+'部门经济（附13-6）'!F137+'部门经济（附13-6）'!G137+'部门经济（附13-6）'!H137+'部门经济（附13-6）'!I137+'部门经济（附13-6）'!J137+'部门经济（附13-6）'!K137+'部门经济（附13-6）'!L137+'部门经济（附13-6）'!M137+'部门经济（附13-6）'!N137+'部门经济（附13-6）'!O137</f>
        <v>0</v>
      </c>
      <c r="M137" s="27"/>
      <c r="N137" s="27"/>
      <c r="O137" s="27"/>
      <c r="P137" s="27"/>
    </row>
    <row r="138" spans="1:16" ht="34.5" customHeight="1">
      <c r="A138" s="6" t="s">
        <v>1505</v>
      </c>
      <c r="B138" s="6"/>
      <c r="C138" s="6"/>
      <c r="D138" s="87">
        <f>SUM(D6:D135)</f>
        <v>0</v>
      </c>
      <c r="E138" s="87">
        <f aca="true" t="shared" si="0" ref="E138:P138">SUM(E6:E135)</f>
        <v>0</v>
      </c>
      <c r="F138" s="87">
        <f t="shared" si="0"/>
        <v>0</v>
      </c>
      <c r="G138" s="87">
        <f t="shared" si="0"/>
        <v>0</v>
      </c>
      <c r="H138" s="87">
        <f t="shared" si="0"/>
        <v>0</v>
      </c>
      <c r="I138" s="87">
        <f t="shared" si="0"/>
        <v>0</v>
      </c>
      <c r="J138" s="87">
        <f t="shared" si="0"/>
        <v>0</v>
      </c>
      <c r="K138" s="87">
        <f t="shared" si="0"/>
        <v>0</v>
      </c>
      <c r="L138" s="36">
        <f>M138+N138+O138+P138+'部门经济（附13-6）'!D138+'部门经济（附13-6）'!E138+'部门经济（附13-6）'!F138+'部门经济（附13-6）'!G138+'部门经济（附13-6）'!H138+'部门经济（附13-6）'!I138+'部门经济（附13-6）'!J138+'部门经济（附13-6）'!K138+'部门经济（附13-6）'!L138+'部门经济（附13-6）'!M138+'部门经济（附13-6）'!N138+'部门经济（附13-6）'!O138</f>
        <v>46814863</v>
      </c>
      <c r="M138" s="87">
        <f t="shared" si="0"/>
        <v>2623630</v>
      </c>
      <c r="N138" s="87">
        <f t="shared" si="0"/>
        <v>6579773</v>
      </c>
      <c r="O138" s="87">
        <f t="shared" si="0"/>
        <v>4795830</v>
      </c>
      <c r="P138" s="87">
        <f t="shared" si="0"/>
        <v>22598758</v>
      </c>
    </row>
    <row r="140" spans="1:11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</row>
    <row r="141" spans="1:16" ht="12.75">
      <c r="A141" s="72" t="s">
        <v>1507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46"/>
      <c r="M141" s="46"/>
      <c r="N141" s="46"/>
      <c r="O141" s="46"/>
      <c r="P141" s="46"/>
    </row>
  </sheetData>
  <sheetProtection/>
  <mergeCells count="9">
    <mergeCell ref="A2:P2"/>
    <mergeCell ref="E3:H3"/>
    <mergeCell ref="D4:K4"/>
    <mergeCell ref="L4:P4"/>
    <mergeCell ref="A140:K140"/>
    <mergeCell ref="A141:K141"/>
    <mergeCell ref="A4:A5"/>
    <mergeCell ref="B4:B5"/>
    <mergeCell ref="C4:C5"/>
  </mergeCells>
  <printOptions/>
  <pageMargins left="0.33" right="0.16" top="0.35" bottom="0.36" header="0.26" footer="0.2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pane ySplit="5" topLeftCell="A131" activePane="bottomLeft" state="frozen"/>
      <selection pane="bottomLeft" activeCell="A136" sqref="A136:A137"/>
    </sheetView>
  </sheetViews>
  <sheetFormatPr defaultColWidth="9.140625" defaultRowHeight="12.75"/>
  <cols>
    <col min="1" max="2" width="11.140625" style="0" customWidth="1"/>
    <col min="3" max="3" width="10.57421875" style="0" customWidth="1"/>
    <col min="4" max="4" width="10.00390625" style="0" customWidth="1"/>
    <col min="5" max="5" width="13.7109375" style="0" customWidth="1"/>
    <col min="6" max="6" width="7.57421875" style="0" customWidth="1"/>
    <col min="7" max="7" width="8.00390625" style="0" customWidth="1"/>
    <col min="8" max="8" width="8.140625" style="0" customWidth="1"/>
    <col min="9" max="9" width="11.421875" style="0" customWidth="1"/>
    <col min="11" max="11" width="9.28125" style="0" customWidth="1"/>
    <col min="12" max="12" width="9.57421875" style="0" customWidth="1"/>
    <col min="13" max="13" width="10.140625" style="0" customWidth="1"/>
    <col min="14" max="14" width="9.421875" style="0" customWidth="1"/>
    <col min="15" max="15" width="10.8515625" style="0" customWidth="1"/>
  </cols>
  <sheetData>
    <row r="1" spans="1:3" ht="30" customHeight="1">
      <c r="A1" s="79" t="s">
        <v>1568</v>
      </c>
      <c r="B1" s="17"/>
      <c r="C1" s="17"/>
    </row>
    <row r="2" spans="1:16" ht="24" customHeight="1">
      <c r="A2" s="18" t="s">
        <v>1569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1"/>
    </row>
    <row r="3" spans="1:15" ht="17.25" customHeight="1">
      <c r="A3" s="17"/>
      <c r="B3" s="17"/>
      <c r="C3" s="17"/>
      <c r="E3" s="68"/>
      <c r="F3" s="68"/>
      <c r="G3" s="68"/>
      <c r="H3" s="68"/>
      <c r="I3" s="68"/>
      <c r="J3" s="68"/>
      <c r="K3" s="68"/>
      <c r="L3" s="68"/>
      <c r="M3" s="17"/>
      <c r="O3" s="17" t="s">
        <v>1366</v>
      </c>
    </row>
    <row r="4" spans="1:15" ht="23.25" customHeight="1">
      <c r="A4" s="20" t="s">
        <v>1367</v>
      </c>
      <c r="B4" s="20" t="s">
        <v>1368</v>
      </c>
      <c r="C4" s="20" t="s">
        <v>1369</v>
      </c>
      <c r="D4" s="24" t="s">
        <v>1559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42" customHeight="1">
      <c r="A5" s="26"/>
      <c r="B5" s="26"/>
      <c r="C5" s="26"/>
      <c r="D5" s="24" t="s">
        <v>1560</v>
      </c>
      <c r="E5" s="24" t="s">
        <v>1561</v>
      </c>
      <c r="F5" s="24" t="s">
        <v>1562</v>
      </c>
      <c r="G5" s="24" t="s">
        <v>1570</v>
      </c>
      <c r="H5" s="24" t="s">
        <v>1571</v>
      </c>
      <c r="I5" s="24" t="s">
        <v>1572</v>
      </c>
      <c r="J5" s="24" t="s">
        <v>1573</v>
      </c>
      <c r="K5" s="24" t="s">
        <v>1563</v>
      </c>
      <c r="L5" s="24" t="s">
        <v>1564</v>
      </c>
      <c r="M5" s="24" t="s">
        <v>1565</v>
      </c>
      <c r="N5" s="24" t="s">
        <v>1566</v>
      </c>
      <c r="O5" s="24" t="s">
        <v>1574</v>
      </c>
    </row>
    <row r="6" spans="1:15" ht="24.75" customHeight="1">
      <c r="A6" s="35" t="s">
        <v>1384</v>
      </c>
      <c r="B6" s="35">
        <v>2010101</v>
      </c>
      <c r="C6" s="35" t="s">
        <v>1385</v>
      </c>
      <c r="D6" s="54">
        <v>850000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24.75" customHeight="1">
      <c r="A7" s="35" t="s">
        <v>1386</v>
      </c>
      <c r="B7" s="54">
        <v>2010201</v>
      </c>
      <c r="C7" s="35" t="s">
        <v>1385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4.75" customHeight="1">
      <c r="A8" s="35" t="s">
        <v>1387</v>
      </c>
      <c r="B8" s="35">
        <v>2013101</v>
      </c>
      <c r="C8" s="35" t="s">
        <v>1385</v>
      </c>
      <c r="D8" s="54"/>
      <c r="E8" s="54"/>
      <c r="F8" s="54"/>
      <c r="G8" s="54"/>
      <c r="H8" s="54"/>
      <c r="I8" s="54"/>
      <c r="J8" s="54"/>
      <c r="K8" s="54"/>
      <c r="L8" s="35"/>
      <c r="M8" s="35"/>
      <c r="N8" s="35"/>
      <c r="O8" s="35"/>
    </row>
    <row r="9" spans="1:15" ht="24.75" customHeight="1">
      <c r="A9" s="35" t="s">
        <v>1388</v>
      </c>
      <c r="B9" s="54">
        <v>2010301</v>
      </c>
      <c r="C9" s="35" t="s">
        <v>1385</v>
      </c>
      <c r="D9" s="54"/>
      <c r="E9" s="54"/>
      <c r="F9" s="54"/>
      <c r="G9" s="54"/>
      <c r="H9" s="54"/>
      <c r="I9" s="54"/>
      <c r="J9" s="54"/>
      <c r="K9" s="54"/>
      <c r="L9" s="35"/>
      <c r="M9" s="35"/>
      <c r="N9" s="35"/>
      <c r="O9" s="35"/>
    </row>
    <row r="10" spans="1:15" ht="24.75" customHeight="1">
      <c r="A10" s="35" t="s">
        <v>1389</v>
      </c>
      <c r="B10" s="35">
        <v>2010501</v>
      </c>
      <c r="C10" s="35" t="s">
        <v>1385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24.75" customHeight="1">
      <c r="A11" s="35" t="s">
        <v>1390</v>
      </c>
      <c r="B11" s="54">
        <v>2010601</v>
      </c>
      <c r="C11" s="35" t="s">
        <v>1385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24.75" customHeight="1">
      <c r="A12" s="35" t="s">
        <v>1391</v>
      </c>
      <c r="B12" s="54">
        <v>2010308</v>
      </c>
      <c r="C12" s="35" t="s">
        <v>1385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24.75" customHeight="1">
      <c r="A13" s="35" t="s">
        <v>1392</v>
      </c>
      <c r="B13" s="54">
        <v>2010407</v>
      </c>
      <c r="C13" s="35" t="s">
        <v>1385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24.75" customHeight="1">
      <c r="A14" s="35" t="s">
        <v>1393</v>
      </c>
      <c r="B14" s="82">
        <v>2012901</v>
      </c>
      <c r="C14" s="35" t="s">
        <v>1385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24.75" customHeight="1">
      <c r="A15" s="35" t="s">
        <v>1394</v>
      </c>
      <c r="B15" s="54">
        <v>2012901</v>
      </c>
      <c r="C15" s="35" t="s">
        <v>1385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24.75" customHeight="1">
      <c r="A16" s="37" t="s">
        <v>1395</v>
      </c>
      <c r="B16" s="35">
        <v>2010301</v>
      </c>
      <c r="C16" s="35" t="s">
        <v>1385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24.75" customHeight="1">
      <c r="A17" s="37" t="s">
        <v>1396</v>
      </c>
      <c r="B17" s="54">
        <v>2013601</v>
      </c>
      <c r="C17" s="35" t="s">
        <v>1385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4.75" customHeight="1">
      <c r="A18" s="37" t="s">
        <v>1397</v>
      </c>
      <c r="B18" s="54">
        <v>2010301</v>
      </c>
      <c r="C18" s="35" t="s">
        <v>1385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24.75" customHeight="1">
      <c r="A19" s="69" t="s">
        <v>1398</v>
      </c>
      <c r="B19" s="35">
        <v>2010301</v>
      </c>
      <c r="C19" s="35" t="s">
        <v>1385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24.75" customHeight="1">
      <c r="A20" s="35" t="s">
        <v>1399</v>
      </c>
      <c r="B20" s="35">
        <v>2010301</v>
      </c>
      <c r="C20" s="35" t="s">
        <v>1385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24.75" customHeight="1">
      <c r="A21" s="35" t="s">
        <v>1400</v>
      </c>
      <c r="B21" s="35">
        <v>2012801</v>
      </c>
      <c r="C21" s="35" t="s">
        <v>1385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24.75" customHeight="1">
      <c r="A22" s="35" t="s">
        <v>1401</v>
      </c>
      <c r="B22" s="35">
        <v>2013401</v>
      </c>
      <c r="C22" s="35" t="s">
        <v>1385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24.75" customHeight="1">
      <c r="A23" s="35" t="s">
        <v>1402</v>
      </c>
      <c r="B23" s="54">
        <v>2011001</v>
      </c>
      <c r="C23" s="35" t="s">
        <v>1385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24.75" customHeight="1">
      <c r="A24" s="35" t="s">
        <v>1403</v>
      </c>
      <c r="B24" s="54">
        <v>2012601</v>
      </c>
      <c r="C24" s="35" t="s">
        <v>1385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24.75" customHeight="1">
      <c r="A25" s="35" t="s">
        <v>1404</v>
      </c>
      <c r="B25" s="54">
        <v>2012906</v>
      </c>
      <c r="C25" s="35" t="s">
        <v>1385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4.75" customHeight="1">
      <c r="A26" s="35" t="s">
        <v>1405</v>
      </c>
      <c r="B26" s="35">
        <v>2010301</v>
      </c>
      <c r="C26" s="35" t="s">
        <v>1385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24.75" customHeight="1">
      <c r="A27" s="35" t="s">
        <v>1406</v>
      </c>
      <c r="B27" s="54">
        <v>2013201</v>
      </c>
      <c r="C27" s="35" t="s">
        <v>1385</v>
      </c>
      <c r="D27" s="54"/>
      <c r="E27" s="54">
        <v>42100</v>
      </c>
      <c r="F27" s="54"/>
      <c r="G27" s="54"/>
      <c r="H27" s="54"/>
      <c r="I27" s="54"/>
      <c r="J27" s="35"/>
      <c r="K27" s="35"/>
      <c r="L27" s="35"/>
      <c r="M27" s="35"/>
      <c r="N27" s="35"/>
      <c r="O27" s="35"/>
    </row>
    <row r="28" spans="1:15" ht="24.75" customHeight="1">
      <c r="A28" s="35" t="s">
        <v>1407</v>
      </c>
      <c r="B28" s="35">
        <v>2010301</v>
      </c>
      <c r="C28" s="35" t="s">
        <v>1385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24.75" customHeight="1">
      <c r="A29" s="35" t="s">
        <v>1408</v>
      </c>
      <c r="B29" s="35">
        <v>2011101</v>
      </c>
      <c r="C29" s="35" t="s">
        <v>1385</v>
      </c>
      <c r="D29" s="35"/>
      <c r="E29" s="35">
        <v>70000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24.75" customHeight="1">
      <c r="A30" s="37" t="s">
        <v>1409</v>
      </c>
      <c r="B30" s="35">
        <v>2011101</v>
      </c>
      <c r="C30" s="35" t="s">
        <v>1385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24.75" customHeight="1">
      <c r="A31" s="37" t="s">
        <v>1410</v>
      </c>
      <c r="B31" s="35">
        <v>2010301</v>
      </c>
      <c r="C31" s="35" t="s">
        <v>1385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24.75" customHeight="1">
      <c r="A32" s="37" t="s">
        <v>1411</v>
      </c>
      <c r="B32" s="54">
        <v>2010801</v>
      </c>
      <c r="C32" s="35" t="s">
        <v>1385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24.75" customHeight="1">
      <c r="A33" s="35" t="s">
        <v>1412</v>
      </c>
      <c r="B33" s="35">
        <v>2010301</v>
      </c>
      <c r="C33" s="35" t="s">
        <v>1385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24.75" customHeight="1">
      <c r="A34" s="35" t="s">
        <v>1413</v>
      </c>
      <c r="B34" s="54">
        <v>2013801</v>
      </c>
      <c r="C34" s="35" t="s">
        <v>1385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24.75" customHeight="1">
      <c r="A35" s="35" t="s">
        <v>1414</v>
      </c>
      <c r="B35" s="37"/>
      <c r="C35" s="35" t="s">
        <v>1385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24.75" customHeight="1">
      <c r="A36" s="70" t="s">
        <v>1415</v>
      </c>
      <c r="B36" s="70">
        <v>2040201</v>
      </c>
      <c r="C36" s="35" t="s">
        <v>1385</v>
      </c>
      <c r="D36" s="54"/>
      <c r="E36" s="54">
        <v>1826400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ht="24.75" customHeight="1">
      <c r="A37" s="70" t="s">
        <v>1416</v>
      </c>
      <c r="B37" s="70">
        <v>2040103</v>
      </c>
      <c r="C37" s="35" t="s">
        <v>1385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24.75" customHeight="1">
      <c r="A38" s="70" t="s">
        <v>1417</v>
      </c>
      <c r="B38" s="70">
        <v>2040221</v>
      </c>
      <c r="C38" s="35" t="s">
        <v>1385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24.75" customHeight="1">
      <c r="A39" s="70" t="s">
        <v>1418</v>
      </c>
      <c r="B39" s="70">
        <v>2040201</v>
      </c>
      <c r="C39" s="35" t="s">
        <v>1385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24.75" customHeight="1">
      <c r="A40" s="70" t="s">
        <v>1419</v>
      </c>
      <c r="B40" s="70">
        <v>2040601</v>
      </c>
      <c r="C40" s="35" t="s">
        <v>1385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24.75" customHeight="1">
      <c r="A41" s="70" t="s">
        <v>1420</v>
      </c>
      <c r="B41" s="70">
        <v>2040101</v>
      </c>
      <c r="C41" s="35" t="s">
        <v>1385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24.75" customHeight="1">
      <c r="A42" s="42" t="s">
        <v>1421</v>
      </c>
      <c r="B42" s="42">
        <v>2013101</v>
      </c>
      <c r="C42" s="35" t="s">
        <v>1385</v>
      </c>
      <c r="D42" s="35"/>
      <c r="E42" s="35">
        <v>20000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24.75" customHeight="1">
      <c r="A43" s="70" t="s">
        <v>1422</v>
      </c>
      <c r="B43" s="70">
        <v>2040501</v>
      </c>
      <c r="C43" s="35" t="s">
        <v>1385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24.75" customHeight="1">
      <c r="A44" s="37" t="s">
        <v>1423</v>
      </c>
      <c r="B44" s="37">
        <v>2039901</v>
      </c>
      <c r="C44" s="35" t="s">
        <v>1385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24.75" customHeight="1">
      <c r="A45" s="59" t="s">
        <v>1424</v>
      </c>
      <c r="B45" s="59">
        <v>2010350</v>
      </c>
      <c r="C45" s="35" t="s">
        <v>1385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24.75" customHeight="1">
      <c r="A46" s="59" t="s">
        <v>1524</v>
      </c>
      <c r="B46" s="59">
        <v>2011301</v>
      </c>
      <c r="C46" s="35" t="s">
        <v>1385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24.75" customHeight="1">
      <c r="A47" s="59" t="s">
        <v>1426</v>
      </c>
      <c r="B47" s="59">
        <v>2011350</v>
      </c>
      <c r="C47" s="35" t="s">
        <v>1385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24.75" customHeight="1">
      <c r="A48" s="59" t="s">
        <v>1427</v>
      </c>
      <c r="B48" s="59">
        <v>2011350</v>
      </c>
      <c r="C48" s="35" t="s">
        <v>1385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24.75" customHeight="1">
      <c r="A49" s="59" t="s">
        <v>1428</v>
      </c>
      <c r="B49" s="59">
        <v>2150801</v>
      </c>
      <c r="C49" s="35" t="s">
        <v>1385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24.75" customHeight="1">
      <c r="A50" s="59" t="s">
        <v>1429</v>
      </c>
      <c r="B50" s="59">
        <v>2160250</v>
      </c>
      <c r="C50" s="35" t="s">
        <v>1385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24.75" customHeight="1">
      <c r="A51" s="71" t="s">
        <v>1430</v>
      </c>
      <c r="B51" s="59">
        <v>2220101</v>
      </c>
      <c r="C51" s="35" t="s">
        <v>1385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24.75" customHeight="1">
      <c r="A52" s="59" t="s">
        <v>1431</v>
      </c>
      <c r="B52" s="59">
        <v>2240101</v>
      </c>
      <c r="C52" s="35" t="s">
        <v>1385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24.75" customHeight="1">
      <c r="A53" s="59" t="s">
        <v>1432</v>
      </c>
      <c r="B53" s="59">
        <v>2240401</v>
      </c>
      <c r="C53" s="35" t="s">
        <v>1385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24.75" customHeight="1">
      <c r="A54" s="59" t="s">
        <v>1433</v>
      </c>
      <c r="B54" s="59">
        <v>2130505</v>
      </c>
      <c r="C54" s="35" t="s">
        <v>1385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24.75" customHeight="1">
      <c r="A55" s="37" t="s">
        <v>1434</v>
      </c>
      <c r="B55" s="37">
        <v>2080101</v>
      </c>
      <c r="C55" s="35" t="s">
        <v>1385</v>
      </c>
      <c r="D55" s="35">
        <v>500000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24.75" customHeight="1">
      <c r="A56" s="37" t="s">
        <v>1435</v>
      </c>
      <c r="B56" s="37">
        <v>2080106</v>
      </c>
      <c r="C56" s="35" t="s">
        <v>1385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24.75" customHeight="1">
      <c r="A57" s="37" t="s">
        <v>1436</v>
      </c>
      <c r="B57" s="37">
        <v>2080106</v>
      </c>
      <c r="C57" s="35" t="s">
        <v>1385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24.75" customHeight="1">
      <c r="A58" s="37" t="s">
        <v>1437</v>
      </c>
      <c r="B58" s="37">
        <v>2080109</v>
      </c>
      <c r="C58" s="35" t="s">
        <v>1385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24.75" customHeight="1">
      <c r="A59" s="37" t="s">
        <v>1438</v>
      </c>
      <c r="B59" s="37">
        <v>2080109</v>
      </c>
      <c r="C59" s="35" t="s">
        <v>1385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24.75" customHeight="1">
      <c r="A60" s="37" t="s">
        <v>1439</v>
      </c>
      <c r="B60" s="37">
        <v>2080109</v>
      </c>
      <c r="C60" s="35" t="s">
        <v>1385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24.75" customHeight="1">
      <c r="A61" s="37" t="s">
        <v>1440</v>
      </c>
      <c r="B61" s="37">
        <v>2101501</v>
      </c>
      <c r="C61" s="35" t="s">
        <v>1385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24.75" customHeight="1">
      <c r="A62" s="37" t="s">
        <v>1441</v>
      </c>
      <c r="B62" s="37">
        <v>2101550</v>
      </c>
      <c r="C62" s="35" t="s">
        <v>1385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24.75" customHeight="1">
      <c r="A63" s="37" t="s">
        <v>1442</v>
      </c>
      <c r="B63" s="37">
        <v>2080109</v>
      </c>
      <c r="C63" s="35" t="s">
        <v>1385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24.75" customHeight="1">
      <c r="A64" s="37" t="s">
        <v>1443</v>
      </c>
      <c r="B64" s="37">
        <v>2080201</v>
      </c>
      <c r="C64" s="35" t="s">
        <v>1385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24.75" customHeight="1">
      <c r="A65" s="37" t="s">
        <v>1443</v>
      </c>
      <c r="B65" s="37">
        <v>2081901</v>
      </c>
      <c r="C65" s="35" t="s">
        <v>1385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4.75" customHeight="1">
      <c r="A66" s="37" t="s">
        <v>1443</v>
      </c>
      <c r="B66" s="37">
        <v>2081902</v>
      </c>
      <c r="C66" s="35" t="s">
        <v>1385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24.75" customHeight="1">
      <c r="A67" s="37" t="s">
        <v>1443</v>
      </c>
      <c r="B67" s="37">
        <v>2082501</v>
      </c>
      <c r="C67" s="35" t="s">
        <v>1385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24.75" customHeight="1">
      <c r="A68" s="37" t="s">
        <v>1443</v>
      </c>
      <c r="B68" s="37">
        <v>2081001</v>
      </c>
      <c r="C68" s="35" t="s">
        <v>1385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24.75" customHeight="1">
      <c r="A69" s="37" t="s">
        <v>1443</v>
      </c>
      <c r="B69" s="37">
        <v>2081107</v>
      </c>
      <c r="C69" s="35" t="s">
        <v>1385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24.75" customHeight="1">
      <c r="A70" s="37" t="s">
        <v>1444</v>
      </c>
      <c r="B70" s="37">
        <v>2082801</v>
      </c>
      <c r="C70" s="35" t="s">
        <v>1385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24.75" customHeight="1">
      <c r="A71" s="37" t="s">
        <v>1445</v>
      </c>
      <c r="B71" s="37">
        <v>2081101</v>
      </c>
      <c r="C71" s="35" t="s">
        <v>1385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24.75" customHeight="1">
      <c r="A72" s="37" t="s">
        <v>1446</v>
      </c>
      <c r="B72" s="37">
        <v>2081601</v>
      </c>
      <c r="C72" s="35" t="s">
        <v>1385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24.75" customHeight="1">
      <c r="A73" s="37" t="s">
        <v>1447</v>
      </c>
      <c r="B73" s="37">
        <v>2100102</v>
      </c>
      <c r="C73" s="35" t="s">
        <v>1385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24.75" customHeight="1">
      <c r="A74" s="37" t="s">
        <v>1447</v>
      </c>
      <c r="B74" s="37">
        <v>2100302</v>
      </c>
      <c r="C74" s="35" t="s">
        <v>1385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24.75" customHeight="1">
      <c r="A75" s="37" t="s">
        <v>1447</v>
      </c>
      <c r="B75" s="37">
        <v>2100716</v>
      </c>
      <c r="C75" s="35" t="s">
        <v>1385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24.75" customHeight="1">
      <c r="A76" s="37" t="s">
        <v>1447</v>
      </c>
      <c r="B76" s="37">
        <v>2100408</v>
      </c>
      <c r="C76" s="35" t="s">
        <v>1385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24.75" customHeight="1">
      <c r="A77" s="37" t="s">
        <v>1447</v>
      </c>
      <c r="B77" s="37">
        <v>2100399</v>
      </c>
      <c r="C77" s="35" t="s">
        <v>1385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24.75" customHeight="1">
      <c r="A78" s="37" t="s">
        <v>1448</v>
      </c>
      <c r="B78" s="37">
        <v>2100102</v>
      </c>
      <c r="C78" s="35" t="s">
        <v>1385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24.75" customHeight="1">
      <c r="A79" s="37" t="s">
        <v>1449</v>
      </c>
      <c r="B79" s="37">
        <v>2100401</v>
      </c>
      <c r="C79" s="35" t="s">
        <v>1385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24.75" customHeight="1">
      <c r="A80" s="37" t="s">
        <v>1450</v>
      </c>
      <c r="B80" s="37">
        <v>2100403</v>
      </c>
      <c r="C80" s="35" t="s">
        <v>1385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24.75" customHeight="1">
      <c r="A81" s="37" t="s">
        <v>1451</v>
      </c>
      <c r="B81" s="37">
        <v>2100402</v>
      </c>
      <c r="C81" s="35" t="s">
        <v>1385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24.75" customHeight="1">
      <c r="A82" s="37" t="s">
        <v>1452</v>
      </c>
      <c r="B82" s="37">
        <v>2100407</v>
      </c>
      <c r="C82" s="35" t="s">
        <v>1385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24.75" customHeight="1">
      <c r="A83" s="37" t="s">
        <v>1453</v>
      </c>
      <c r="B83" s="37">
        <v>2100407</v>
      </c>
      <c r="C83" s="35" t="s">
        <v>1385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24.75" customHeight="1">
      <c r="A84" s="37" t="s">
        <v>1454</v>
      </c>
      <c r="B84" s="37">
        <v>2100407</v>
      </c>
      <c r="C84" s="35" t="s">
        <v>1385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24.75" customHeight="1">
      <c r="A85" s="37" t="s">
        <v>1455</v>
      </c>
      <c r="B85" s="37" t="s">
        <v>1456</v>
      </c>
      <c r="C85" s="35" t="s">
        <v>1385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24.75" customHeight="1">
      <c r="A86" s="37" t="s">
        <v>1455</v>
      </c>
      <c r="B86" s="37" t="s">
        <v>1457</v>
      </c>
      <c r="C86" s="35" t="s">
        <v>1385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24.75" customHeight="1">
      <c r="A87" s="37" t="s">
        <v>1458</v>
      </c>
      <c r="B87" s="37">
        <v>2100202</v>
      </c>
      <c r="C87" s="35" t="s">
        <v>1385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24.75" customHeight="1">
      <c r="A88" s="37" t="s">
        <v>1459</v>
      </c>
      <c r="B88" s="37">
        <v>2200102</v>
      </c>
      <c r="C88" s="35" t="s">
        <v>1385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24.75" customHeight="1">
      <c r="A89" s="37" t="s">
        <v>1460</v>
      </c>
      <c r="B89" s="37">
        <v>2120101</v>
      </c>
      <c r="C89" s="35" t="s">
        <v>1385</v>
      </c>
      <c r="D89" s="35">
        <v>200000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>
        <v>5525972</v>
      </c>
    </row>
    <row r="90" spans="1:15" ht="24.75" customHeight="1">
      <c r="A90" s="37" t="s">
        <v>1461</v>
      </c>
      <c r="B90" s="37">
        <v>2140101</v>
      </c>
      <c r="C90" s="35" t="s">
        <v>1385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24.75" customHeight="1">
      <c r="A91" s="37" t="s">
        <v>1462</v>
      </c>
      <c r="B91" s="37">
        <v>2110101</v>
      </c>
      <c r="C91" s="35" t="s">
        <v>1385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24.75" customHeight="1">
      <c r="A92" s="37" t="s">
        <v>1463</v>
      </c>
      <c r="B92" s="37">
        <v>2010401</v>
      </c>
      <c r="C92" s="35" t="s">
        <v>1385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24.75" customHeight="1">
      <c r="A93" s="37" t="s">
        <v>1464</v>
      </c>
      <c r="B93" s="37">
        <v>2010450</v>
      </c>
      <c r="C93" s="35" t="s">
        <v>1385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24.75" customHeight="1">
      <c r="A94" s="37" t="s">
        <v>1465</v>
      </c>
      <c r="B94" s="37">
        <v>2120501</v>
      </c>
      <c r="C94" s="35" t="s">
        <v>1385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24.75" customHeight="1">
      <c r="A95" s="37" t="s">
        <v>1466</v>
      </c>
      <c r="B95" s="37">
        <v>2120501</v>
      </c>
      <c r="C95" s="35" t="s">
        <v>1385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24.75" customHeight="1">
      <c r="A96" s="37" t="s">
        <v>1467</v>
      </c>
      <c r="B96" s="37">
        <v>2010450</v>
      </c>
      <c r="C96" s="35" t="s">
        <v>1385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24.75" customHeight="1">
      <c r="A97" s="37" t="s">
        <v>1468</v>
      </c>
      <c r="B97" s="37">
        <v>2120104</v>
      </c>
      <c r="C97" s="35" t="s">
        <v>1385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24.75" customHeight="1">
      <c r="A98" s="37" t="s">
        <v>1469</v>
      </c>
      <c r="B98" s="37">
        <v>2210399</v>
      </c>
      <c r="C98" s="35" t="s">
        <v>1385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24.75" customHeight="1">
      <c r="A99" s="37" t="s">
        <v>1470</v>
      </c>
      <c r="B99" s="37">
        <v>2010301</v>
      </c>
      <c r="C99" s="35" t="s">
        <v>1385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24.75" customHeight="1">
      <c r="A100" s="54" t="s">
        <v>1471</v>
      </c>
      <c r="B100" s="54">
        <v>2130104</v>
      </c>
      <c r="C100" s="35" t="s">
        <v>1385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ht="24.75" customHeight="1">
      <c r="A101" s="35" t="s">
        <v>1472</v>
      </c>
      <c r="B101" s="35">
        <v>2130204</v>
      </c>
      <c r="C101" s="35" t="s">
        <v>1385</v>
      </c>
      <c r="D101" s="54"/>
      <c r="E101" s="35"/>
      <c r="F101" s="54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24.75" customHeight="1">
      <c r="A102" s="35" t="s">
        <v>1472</v>
      </c>
      <c r="B102" s="35">
        <v>2130299</v>
      </c>
      <c r="C102" s="35" t="s">
        <v>1385</v>
      </c>
      <c r="D102" s="54"/>
      <c r="E102" s="35"/>
      <c r="F102" s="54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24.75" customHeight="1">
      <c r="A103" s="35" t="s">
        <v>1473</v>
      </c>
      <c r="B103" s="35">
        <v>2130302</v>
      </c>
      <c r="C103" s="35" t="s">
        <v>1385</v>
      </c>
      <c r="D103" s="54"/>
      <c r="E103" s="35"/>
      <c r="F103" s="54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24.75" customHeight="1">
      <c r="A104" s="35" t="s">
        <v>1474</v>
      </c>
      <c r="B104" s="35">
        <v>2130104</v>
      </c>
      <c r="C104" s="35" t="s">
        <v>1385</v>
      </c>
      <c r="D104" s="54"/>
      <c r="E104" s="35"/>
      <c r="F104" s="54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24.75" customHeight="1">
      <c r="A105" s="35" t="s">
        <v>1474</v>
      </c>
      <c r="B105" s="35">
        <v>2130199</v>
      </c>
      <c r="C105" s="35" t="s">
        <v>1385</v>
      </c>
      <c r="D105" s="54"/>
      <c r="E105" s="35"/>
      <c r="F105" s="54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24.75" customHeight="1">
      <c r="A106" s="35" t="s">
        <v>1475</v>
      </c>
      <c r="B106" s="35">
        <v>2130501</v>
      </c>
      <c r="C106" s="35" t="s">
        <v>1385</v>
      </c>
      <c r="D106" s="54"/>
      <c r="E106" s="35"/>
      <c r="F106" s="54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24.75" customHeight="1">
      <c r="A107" s="35" t="s">
        <v>1476</v>
      </c>
      <c r="B107" s="35">
        <v>2130101</v>
      </c>
      <c r="C107" s="35" t="s">
        <v>1385</v>
      </c>
      <c r="D107" s="54"/>
      <c r="E107" s="35"/>
      <c r="F107" s="54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24.75" customHeight="1">
      <c r="A108" s="35" t="s">
        <v>1476</v>
      </c>
      <c r="B108" s="35">
        <v>2130104</v>
      </c>
      <c r="C108" s="35" t="s">
        <v>1385</v>
      </c>
      <c r="D108" s="54"/>
      <c r="E108" s="35"/>
      <c r="F108" s="54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24.75" customHeight="1">
      <c r="A109" s="35" t="s">
        <v>1477</v>
      </c>
      <c r="B109" s="35">
        <v>2130104</v>
      </c>
      <c r="C109" s="35" t="s">
        <v>1385</v>
      </c>
      <c r="D109" s="54"/>
      <c r="E109" s="35"/>
      <c r="F109" s="54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24.75" customHeight="1">
      <c r="A110" s="35" t="s">
        <v>1478</v>
      </c>
      <c r="B110" s="35">
        <v>2130104</v>
      </c>
      <c r="C110" s="35" t="s">
        <v>1385</v>
      </c>
      <c r="D110" s="54"/>
      <c r="E110" s="35"/>
      <c r="F110" s="54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24.75" customHeight="1">
      <c r="A111" s="35" t="s">
        <v>1479</v>
      </c>
      <c r="B111" s="37">
        <v>2010301</v>
      </c>
      <c r="C111" s="35" t="s">
        <v>1385</v>
      </c>
      <c r="D111" s="54"/>
      <c r="E111" s="35"/>
      <c r="F111" s="54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24.75" customHeight="1">
      <c r="A112" s="37" t="s">
        <v>1480</v>
      </c>
      <c r="B112" s="37">
        <v>2130104</v>
      </c>
      <c r="C112" s="35" t="s">
        <v>1385</v>
      </c>
      <c r="D112" s="54"/>
      <c r="E112" s="35"/>
      <c r="F112" s="54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24.75" customHeight="1">
      <c r="A113" s="37" t="s">
        <v>1481</v>
      </c>
      <c r="B113" s="37">
        <v>2200509</v>
      </c>
      <c r="C113" s="35" t="s">
        <v>1385</v>
      </c>
      <c r="D113" s="5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24.75" customHeight="1">
      <c r="A114" s="37" t="s">
        <v>1482</v>
      </c>
      <c r="B114" s="37">
        <v>2130210</v>
      </c>
      <c r="C114" s="35" t="s">
        <v>1385</v>
      </c>
      <c r="D114" s="5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24.75" customHeight="1">
      <c r="A115" s="38" t="s">
        <v>1525</v>
      </c>
      <c r="B115" s="38">
        <v>2050802</v>
      </c>
      <c r="C115" s="35" t="s">
        <v>1385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24.75" customHeight="1">
      <c r="A116" s="38" t="s">
        <v>1484</v>
      </c>
      <c r="B116" s="38">
        <v>2060701</v>
      </c>
      <c r="C116" s="35" t="s">
        <v>1385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</row>
    <row r="117" spans="1:15" ht="24.75" customHeight="1">
      <c r="A117" s="39" t="s">
        <v>1485</v>
      </c>
      <c r="B117" s="39">
        <v>2012950</v>
      </c>
      <c r="C117" s="35" t="s">
        <v>1385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1:15" ht="24.75" customHeight="1">
      <c r="A118" s="39" t="s">
        <v>1486</v>
      </c>
      <c r="B118" s="39">
        <v>2013301</v>
      </c>
      <c r="C118" s="35" t="s">
        <v>1385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</row>
    <row r="119" spans="1:15" ht="24.75" customHeight="1">
      <c r="A119" s="38" t="s">
        <v>1487</v>
      </c>
      <c r="B119" s="38">
        <v>2050304</v>
      </c>
      <c r="C119" s="35" t="s">
        <v>1385</v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</row>
    <row r="120" spans="1:15" ht="24.75" customHeight="1">
      <c r="A120" s="38" t="s">
        <v>1488</v>
      </c>
      <c r="B120" s="38">
        <v>2070102</v>
      </c>
      <c r="C120" s="35" t="s">
        <v>1385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</row>
    <row r="121" spans="1:15" ht="24.75" customHeight="1">
      <c r="A121" s="38" t="s">
        <v>1489</v>
      </c>
      <c r="B121" s="38">
        <v>2070104</v>
      </c>
      <c r="C121" s="35" t="s">
        <v>1385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</row>
    <row r="122" spans="1:15" ht="24.75" customHeight="1">
      <c r="A122" s="38" t="s">
        <v>1490</v>
      </c>
      <c r="B122" s="38">
        <v>2070801</v>
      </c>
      <c r="C122" s="35" t="s">
        <v>1385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</row>
    <row r="123" spans="1:15" ht="24.75" customHeight="1">
      <c r="A123" s="40" t="s">
        <v>1491</v>
      </c>
      <c r="B123" s="38">
        <v>2070114</v>
      </c>
      <c r="C123" s="35" t="s">
        <v>1385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</row>
    <row r="124" spans="1:15" ht="24.75" customHeight="1">
      <c r="A124" s="38" t="s">
        <v>1492</v>
      </c>
      <c r="B124" s="38">
        <v>2050299</v>
      </c>
      <c r="C124" s="35" t="s">
        <v>1385</v>
      </c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</row>
    <row r="125" spans="1:15" ht="24.75" customHeight="1">
      <c r="A125" s="38" t="s">
        <v>1493</v>
      </c>
      <c r="B125" s="41">
        <v>2050204</v>
      </c>
      <c r="C125" s="35" t="s">
        <v>1385</v>
      </c>
      <c r="D125" s="83">
        <v>290000</v>
      </c>
      <c r="E125" s="83">
        <v>300000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</row>
    <row r="126" spans="1:15" ht="24.75" customHeight="1">
      <c r="A126" s="38" t="s">
        <v>1494</v>
      </c>
      <c r="B126" s="41">
        <v>2050299</v>
      </c>
      <c r="C126" s="35" t="s">
        <v>1385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</row>
    <row r="127" spans="1:15" ht="27" customHeight="1">
      <c r="A127" s="35" t="s">
        <v>1495</v>
      </c>
      <c r="B127" s="35">
        <v>2010301</v>
      </c>
      <c r="C127" s="35" t="s">
        <v>1385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24.75" customHeight="1">
      <c r="A128" s="35" t="s">
        <v>1496</v>
      </c>
      <c r="B128" s="35">
        <v>2010301</v>
      </c>
      <c r="C128" s="35" t="s">
        <v>1385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</row>
    <row r="129" spans="1:15" ht="24.75" customHeight="1">
      <c r="A129" s="35" t="s">
        <v>1497</v>
      </c>
      <c r="B129" s="35">
        <v>2010301</v>
      </c>
      <c r="C129" s="35" t="s">
        <v>1385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</row>
    <row r="130" spans="1:15" ht="24.75" customHeight="1">
      <c r="A130" s="35" t="s">
        <v>1498</v>
      </c>
      <c r="B130" s="35">
        <v>2010301</v>
      </c>
      <c r="C130" s="35" t="s">
        <v>1385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</row>
    <row r="131" spans="1:15" ht="24.75" customHeight="1">
      <c r="A131" s="35" t="s">
        <v>1499</v>
      </c>
      <c r="B131" s="35">
        <v>2010301</v>
      </c>
      <c r="C131" s="35" t="s">
        <v>1385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</row>
    <row r="132" spans="1:15" ht="24.75" customHeight="1">
      <c r="A132" s="35" t="s">
        <v>1500</v>
      </c>
      <c r="B132" s="35">
        <v>2010301</v>
      </c>
      <c r="C132" s="35" t="s">
        <v>1385</v>
      </c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</row>
    <row r="133" spans="1:15" ht="24.75" customHeight="1">
      <c r="A133" s="35" t="s">
        <v>1501</v>
      </c>
      <c r="B133" s="35">
        <v>2010301</v>
      </c>
      <c r="C133" s="35" t="s">
        <v>1385</v>
      </c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>
        <v>592400</v>
      </c>
    </row>
    <row r="134" spans="1:15" ht="24.75" customHeight="1">
      <c r="A134" s="35" t="s">
        <v>1502</v>
      </c>
      <c r="B134" s="35">
        <v>2010301</v>
      </c>
      <c r="C134" s="35" t="s">
        <v>1385</v>
      </c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ht="24.75" customHeight="1">
      <c r="A135" s="37" t="s">
        <v>1503</v>
      </c>
      <c r="B135" s="35">
        <v>2010301</v>
      </c>
      <c r="C135" s="35" t="s">
        <v>1385</v>
      </c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</row>
    <row r="136" spans="1:15" ht="24.75" customHeight="1">
      <c r="A136" s="37" t="s">
        <v>1504</v>
      </c>
      <c r="B136" s="35"/>
      <c r="C136" s="35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</row>
    <row r="137" spans="1:15" ht="24.75" customHeight="1">
      <c r="A137" s="37" t="s">
        <v>663</v>
      </c>
      <c r="B137" s="35"/>
      <c r="C137" s="35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</row>
    <row r="138" spans="1:15" ht="41.25" customHeight="1">
      <c r="A138" s="45" t="s">
        <v>1505</v>
      </c>
      <c r="B138" s="45"/>
      <c r="C138" s="45"/>
      <c r="D138" s="83">
        <f>SUM(D6:D135)</f>
        <v>1840000</v>
      </c>
      <c r="E138" s="83">
        <f aca="true" t="shared" si="0" ref="E138:O138">SUM(E6:E135)</f>
        <v>2258500</v>
      </c>
      <c r="F138" s="83">
        <f t="shared" si="0"/>
        <v>0</v>
      </c>
      <c r="G138" s="83">
        <f t="shared" si="0"/>
        <v>0</v>
      </c>
      <c r="H138" s="83">
        <f t="shared" si="0"/>
        <v>0</v>
      </c>
      <c r="I138" s="83">
        <f t="shared" si="0"/>
        <v>0</v>
      </c>
      <c r="J138" s="83">
        <f t="shared" si="0"/>
        <v>0</v>
      </c>
      <c r="K138" s="83">
        <f t="shared" si="0"/>
        <v>0</v>
      </c>
      <c r="L138" s="83">
        <f t="shared" si="0"/>
        <v>0</v>
      </c>
      <c r="M138" s="83">
        <f t="shared" si="0"/>
        <v>0</v>
      </c>
      <c r="N138" s="83">
        <f t="shared" si="0"/>
        <v>0</v>
      </c>
      <c r="O138" s="83">
        <f t="shared" si="0"/>
        <v>6118372</v>
      </c>
    </row>
    <row r="140" spans="1:15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1:15" ht="23.25" customHeight="1">
      <c r="A141" s="72" t="s">
        <v>1507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</sheetData>
  <sheetProtection/>
  <mergeCells count="8">
    <mergeCell ref="A2:O2"/>
    <mergeCell ref="E3:L3"/>
    <mergeCell ref="D4:O4"/>
    <mergeCell ref="A140:O140"/>
    <mergeCell ref="A141:O141"/>
    <mergeCell ref="A4:A5"/>
    <mergeCell ref="B4:B5"/>
    <mergeCell ref="C4:C5"/>
  </mergeCells>
  <printOptions/>
  <pageMargins left="0.33" right="0.16" top="0.35" bottom="0.36" header="0.26" footer="0.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B9" sqref="B9"/>
    </sheetView>
  </sheetViews>
  <sheetFormatPr defaultColWidth="10.28125" defaultRowHeight="12.75"/>
  <cols>
    <col min="1" max="1" width="12.28125" style="246" customWidth="1"/>
    <col min="2" max="2" width="58.7109375" style="246" customWidth="1"/>
    <col min="3" max="3" width="17.421875" style="246" customWidth="1"/>
    <col min="4" max="16384" width="10.28125" style="246" customWidth="1"/>
  </cols>
  <sheetData>
    <row r="2" spans="1:3" ht="26.25" customHeight="1">
      <c r="A2" s="247" t="s">
        <v>4</v>
      </c>
      <c r="B2" s="247"/>
      <c r="C2" s="247"/>
    </row>
    <row r="4" spans="1:3" ht="24.75" customHeight="1">
      <c r="A4" s="75" t="s">
        <v>5</v>
      </c>
      <c r="B4" s="75" t="s">
        <v>6</v>
      </c>
      <c r="C4" s="75" t="s">
        <v>7</v>
      </c>
    </row>
    <row r="5" spans="1:3" ht="24.75" customHeight="1">
      <c r="A5" s="75" t="s">
        <v>8</v>
      </c>
      <c r="B5" s="248" t="s">
        <v>9</v>
      </c>
      <c r="C5" s="75" t="s">
        <v>10</v>
      </c>
    </row>
    <row r="6" spans="1:3" ht="24.75" customHeight="1">
      <c r="A6" s="75" t="s">
        <v>11</v>
      </c>
      <c r="B6" s="248" t="s">
        <v>12</v>
      </c>
      <c r="C6" s="75" t="s">
        <v>13</v>
      </c>
    </row>
    <row r="7" spans="1:3" ht="24.75" customHeight="1">
      <c r="A7" s="75" t="s">
        <v>14</v>
      </c>
      <c r="B7" s="248" t="s">
        <v>15</v>
      </c>
      <c r="C7" s="75" t="s">
        <v>16</v>
      </c>
    </row>
    <row r="8" spans="1:3" ht="24.75" customHeight="1">
      <c r="A8" s="75" t="s">
        <v>17</v>
      </c>
      <c r="B8" s="248" t="s">
        <v>18</v>
      </c>
      <c r="C8" s="75" t="s">
        <v>19</v>
      </c>
    </row>
    <row r="9" spans="1:3" ht="24.75" customHeight="1">
      <c r="A9" s="75" t="s">
        <v>20</v>
      </c>
      <c r="B9" s="248" t="s">
        <v>21</v>
      </c>
      <c r="C9" s="75" t="s">
        <v>22</v>
      </c>
    </row>
    <row r="10" spans="1:3" ht="24.75" customHeight="1">
      <c r="A10" s="75" t="s">
        <v>23</v>
      </c>
      <c r="B10" s="248" t="s">
        <v>24</v>
      </c>
      <c r="C10" s="75" t="s">
        <v>25</v>
      </c>
    </row>
    <row r="11" spans="1:3" ht="24.75" customHeight="1">
      <c r="A11" s="75" t="s">
        <v>26</v>
      </c>
      <c r="B11" s="248" t="s">
        <v>27</v>
      </c>
      <c r="C11" s="75" t="s">
        <v>28</v>
      </c>
    </row>
    <row r="12" spans="1:3" ht="24.75" customHeight="1">
      <c r="A12" s="75" t="s">
        <v>29</v>
      </c>
      <c r="B12" s="248" t="s">
        <v>30</v>
      </c>
      <c r="C12" s="75" t="s">
        <v>31</v>
      </c>
    </row>
    <row r="13" spans="1:3" ht="24.75" customHeight="1">
      <c r="A13" s="75" t="s">
        <v>32</v>
      </c>
      <c r="B13" s="248" t="s">
        <v>33</v>
      </c>
      <c r="C13" s="75" t="s">
        <v>34</v>
      </c>
    </row>
    <row r="14" spans="1:3" ht="24.75" customHeight="1">
      <c r="A14" s="75" t="s">
        <v>35</v>
      </c>
      <c r="B14" s="248" t="s">
        <v>36</v>
      </c>
      <c r="C14" s="75" t="s">
        <v>37</v>
      </c>
    </row>
    <row r="15" spans="1:3" ht="24.75" customHeight="1">
      <c r="A15" s="75" t="s">
        <v>38</v>
      </c>
      <c r="B15" s="248" t="s">
        <v>39</v>
      </c>
      <c r="C15" s="75" t="s">
        <v>40</v>
      </c>
    </row>
    <row r="16" spans="1:3" ht="24.75" customHeight="1">
      <c r="A16" s="75" t="s">
        <v>41</v>
      </c>
      <c r="B16" s="248" t="s">
        <v>42</v>
      </c>
      <c r="C16" s="75" t="s">
        <v>43</v>
      </c>
    </row>
    <row r="17" spans="1:3" ht="24.75" customHeight="1">
      <c r="A17" s="75" t="s">
        <v>44</v>
      </c>
      <c r="B17" s="249" t="s">
        <v>45</v>
      </c>
      <c r="C17" s="75" t="s">
        <v>46</v>
      </c>
    </row>
    <row r="18" spans="1:3" ht="24.75" customHeight="1">
      <c r="A18" s="75" t="s">
        <v>47</v>
      </c>
      <c r="B18" s="250" t="s">
        <v>48</v>
      </c>
      <c r="C18" s="75" t="s">
        <v>49</v>
      </c>
    </row>
    <row r="19" spans="1:3" ht="24.75" customHeight="1">
      <c r="A19" s="75" t="s">
        <v>50</v>
      </c>
      <c r="B19" s="250" t="s">
        <v>51</v>
      </c>
      <c r="C19" s="75" t="s">
        <v>52</v>
      </c>
    </row>
    <row r="20" spans="1:3" ht="24.75" customHeight="1">
      <c r="A20" s="251"/>
      <c r="B20" s="252"/>
      <c r="C20" s="251"/>
    </row>
    <row r="21" spans="1:3" ht="24.75" customHeight="1">
      <c r="A21" s="251"/>
      <c r="B21" s="252"/>
      <c r="C21" s="251"/>
    </row>
    <row r="22" ht="12.75">
      <c r="A22" s="253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1">
      <pane ySplit="5" topLeftCell="A126" activePane="bottomLeft" state="frozen"/>
      <selection pane="bottomLeft" activeCell="L136" sqref="L136:L137"/>
    </sheetView>
  </sheetViews>
  <sheetFormatPr defaultColWidth="9.140625" defaultRowHeight="12.75"/>
  <cols>
    <col min="1" max="2" width="11.140625" style="0" customWidth="1"/>
    <col min="3" max="4" width="13.140625" style="0" customWidth="1"/>
    <col min="5" max="5" width="15.8515625" style="0" customWidth="1"/>
    <col min="6" max="6" width="17.57421875" style="0" customWidth="1"/>
    <col min="7" max="7" width="10.00390625" style="0" customWidth="1"/>
    <col min="8" max="8" width="17.574218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2.421875" style="0" customWidth="1"/>
  </cols>
  <sheetData>
    <row r="1" spans="1:3" ht="30" customHeight="1">
      <c r="A1" s="79" t="s">
        <v>1575</v>
      </c>
      <c r="B1" s="17"/>
      <c r="C1" s="17"/>
    </row>
    <row r="2" spans="1:12" ht="24" customHeight="1">
      <c r="A2" s="18" t="s">
        <v>1576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81"/>
    </row>
    <row r="3" spans="1:11" ht="17.25" customHeight="1">
      <c r="A3" s="17"/>
      <c r="B3" s="17"/>
      <c r="C3" s="17"/>
      <c r="D3" s="17"/>
      <c r="E3" s="17"/>
      <c r="F3" s="17"/>
      <c r="H3" s="68"/>
      <c r="I3" s="68"/>
      <c r="J3" s="68"/>
      <c r="K3" s="17" t="s">
        <v>1366</v>
      </c>
    </row>
    <row r="4" spans="1:12" ht="23.25" customHeight="1">
      <c r="A4" s="20" t="s">
        <v>1367</v>
      </c>
      <c r="B4" s="20" t="s">
        <v>1368</v>
      </c>
      <c r="C4" s="20" t="s">
        <v>1369</v>
      </c>
      <c r="D4" s="73" t="s">
        <v>1577</v>
      </c>
      <c r="E4" s="74"/>
      <c r="F4" s="74"/>
      <c r="G4" s="21" t="s">
        <v>1578</v>
      </c>
      <c r="H4" s="22"/>
      <c r="I4" s="22"/>
      <c r="J4" s="22"/>
      <c r="K4" s="23"/>
      <c r="L4" s="27" t="s">
        <v>1579</v>
      </c>
    </row>
    <row r="5" spans="1:12" ht="42" customHeight="1">
      <c r="A5" s="26"/>
      <c r="B5" s="26"/>
      <c r="C5" s="26"/>
      <c r="D5" s="24" t="s">
        <v>1351</v>
      </c>
      <c r="E5" s="24" t="s">
        <v>1580</v>
      </c>
      <c r="F5" s="24" t="s">
        <v>1581</v>
      </c>
      <c r="G5" s="24" t="s">
        <v>1351</v>
      </c>
      <c r="H5" s="24" t="s">
        <v>1580</v>
      </c>
      <c r="I5" s="24" t="s">
        <v>1582</v>
      </c>
      <c r="J5" s="24" t="s">
        <v>1583</v>
      </c>
      <c r="K5" s="24" t="s">
        <v>1581</v>
      </c>
      <c r="L5" s="27" t="s">
        <v>1579</v>
      </c>
    </row>
    <row r="6" spans="1:12" ht="24.75" customHeight="1">
      <c r="A6" s="35" t="s">
        <v>1384</v>
      </c>
      <c r="B6" s="35">
        <v>2010101</v>
      </c>
      <c r="C6" s="35" t="s">
        <v>1385</v>
      </c>
      <c r="D6" s="36">
        <f>E6+F6</f>
        <v>0</v>
      </c>
      <c r="E6" s="36"/>
      <c r="F6" s="36"/>
      <c r="G6" s="36">
        <f>SUM(H6:K6)</f>
        <v>0</v>
      </c>
      <c r="H6" s="36"/>
      <c r="I6" s="36"/>
      <c r="J6" s="36"/>
      <c r="K6" s="36"/>
      <c r="L6" s="33"/>
    </row>
    <row r="7" spans="1:12" ht="24.75" customHeight="1">
      <c r="A7" s="35" t="s">
        <v>1386</v>
      </c>
      <c r="B7" s="36">
        <v>2010201</v>
      </c>
      <c r="C7" s="35" t="s">
        <v>1385</v>
      </c>
      <c r="D7" s="36">
        <f aca="true" t="shared" si="0" ref="D7:D69">E7+F7</f>
        <v>0</v>
      </c>
      <c r="E7" s="36"/>
      <c r="F7" s="36"/>
      <c r="G7" s="36">
        <f aca="true" t="shared" si="1" ref="G7:G69">SUM(H7:K7)</f>
        <v>0</v>
      </c>
      <c r="H7" s="36"/>
      <c r="I7" s="36"/>
      <c r="J7" s="36"/>
      <c r="K7" s="36"/>
      <c r="L7" s="33"/>
    </row>
    <row r="8" spans="1:12" ht="24.75" customHeight="1">
      <c r="A8" s="35" t="s">
        <v>1387</v>
      </c>
      <c r="B8" s="35">
        <v>2013101</v>
      </c>
      <c r="C8" s="35" t="s">
        <v>1385</v>
      </c>
      <c r="D8" s="36">
        <f t="shared" si="0"/>
        <v>0</v>
      </c>
      <c r="E8" s="36"/>
      <c r="F8" s="36"/>
      <c r="G8" s="36">
        <f t="shared" si="1"/>
        <v>0</v>
      </c>
      <c r="H8" s="36"/>
      <c r="I8" s="36"/>
      <c r="J8" s="36"/>
      <c r="K8" s="36"/>
      <c r="L8" s="33"/>
    </row>
    <row r="9" spans="1:12" ht="24.75" customHeight="1">
      <c r="A9" s="35" t="s">
        <v>1388</v>
      </c>
      <c r="B9" s="36">
        <v>2010301</v>
      </c>
      <c r="C9" s="35" t="s">
        <v>1385</v>
      </c>
      <c r="D9" s="36">
        <f t="shared" si="0"/>
        <v>0</v>
      </c>
      <c r="E9" s="36"/>
      <c r="F9" s="36"/>
      <c r="G9" s="36">
        <f t="shared" si="1"/>
        <v>0</v>
      </c>
      <c r="H9" s="36"/>
      <c r="I9" s="36"/>
      <c r="J9" s="36"/>
      <c r="K9" s="36"/>
      <c r="L9" s="33"/>
    </row>
    <row r="10" spans="1:12" ht="24.75" customHeight="1">
      <c r="A10" s="35" t="s">
        <v>1389</v>
      </c>
      <c r="B10" s="35">
        <v>2010501</v>
      </c>
      <c r="C10" s="35" t="s">
        <v>1385</v>
      </c>
      <c r="D10" s="36">
        <f t="shared" si="0"/>
        <v>0</v>
      </c>
      <c r="E10" s="36"/>
      <c r="F10" s="36"/>
      <c r="G10" s="36">
        <f t="shared" si="1"/>
        <v>0</v>
      </c>
      <c r="H10" s="36"/>
      <c r="I10" s="36"/>
      <c r="J10" s="36"/>
      <c r="K10" s="36"/>
      <c r="L10" s="33"/>
    </row>
    <row r="11" spans="1:12" ht="24.75" customHeight="1">
      <c r="A11" s="35" t="s">
        <v>1390</v>
      </c>
      <c r="B11" s="36">
        <v>2010601</v>
      </c>
      <c r="C11" s="35" t="s">
        <v>1385</v>
      </c>
      <c r="D11" s="36">
        <f t="shared" si="0"/>
        <v>0</v>
      </c>
      <c r="E11" s="36"/>
      <c r="F11" s="36"/>
      <c r="G11" s="36">
        <f t="shared" si="1"/>
        <v>0</v>
      </c>
      <c r="H11" s="36"/>
      <c r="I11" s="36"/>
      <c r="J11" s="36"/>
      <c r="K11" s="36"/>
      <c r="L11" s="33"/>
    </row>
    <row r="12" spans="1:12" ht="24.75" customHeight="1">
      <c r="A12" s="35" t="s">
        <v>1391</v>
      </c>
      <c r="B12" s="36">
        <v>2010308</v>
      </c>
      <c r="C12" s="35" t="s">
        <v>1385</v>
      </c>
      <c r="D12" s="36">
        <f t="shared" si="0"/>
        <v>0</v>
      </c>
      <c r="E12" s="36"/>
      <c r="F12" s="36"/>
      <c r="G12" s="36">
        <f t="shared" si="1"/>
        <v>0</v>
      </c>
      <c r="H12" s="36"/>
      <c r="I12" s="36"/>
      <c r="J12" s="36"/>
      <c r="K12" s="36"/>
      <c r="L12" s="33"/>
    </row>
    <row r="13" spans="1:12" ht="24.75" customHeight="1">
      <c r="A13" s="35" t="s">
        <v>1392</v>
      </c>
      <c r="B13" s="36">
        <v>2010407</v>
      </c>
      <c r="C13" s="35" t="s">
        <v>1385</v>
      </c>
      <c r="D13" s="36">
        <f t="shared" si="0"/>
        <v>0</v>
      </c>
      <c r="E13" s="36"/>
      <c r="F13" s="36"/>
      <c r="G13" s="36">
        <f t="shared" si="1"/>
        <v>0</v>
      </c>
      <c r="H13" s="36"/>
      <c r="I13" s="36"/>
      <c r="J13" s="36"/>
      <c r="K13" s="36"/>
      <c r="L13" s="33"/>
    </row>
    <row r="14" spans="1:12" ht="24.75" customHeight="1">
      <c r="A14" s="35" t="s">
        <v>1393</v>
      </c>
      <c r="B14" s="80">
        <v>2012901</v>
      </c>
      <c r="C14" s="35" t="s">
        <v>1385</v>
      </c>
      <c r="D14" s="36">
        <f t="shared" si="0"/>
        <v>0</v>
      </c>
      <c r="E14" s="36"/>
      <c r="F14" s="36"/>
      <c r="G14" s="36">
        <f t="shared" si="1"/>
        <v>0</v>
      </c>
      <c r="H14" s="36"/>
      <c r="I14" s="36"/>
      <c r="J14" s="36"/>
      <c r="K14" s="36"/>
      <c r="L14" s="33"/>
    </row>
    <row r="15" spans="1:12" ht="24.75" customHeight="1">
      <c r="A15" s="35" t="s">
        <v>1394</v>
      </c>
      <c r="B15" s="36">
        <v>2012901</v>
      </c>
      <c r="C15" s="35" t="s">
        <v>1385</v>
      </c>
      <c r="D15" s="36">
        <f t="shared" si="0"/>
        <v>0</v>
      </c>
      <c r="E15" s="36"/>
      <c r="F15" s="36"/>
      <c r="G15" s="36">
        <f t="shared" si="1"/>
        <v>0</v>
      </c>
      <c r="H15" s="36"/>
      <c r="I15" s="36"/>
      <c r="J15" s="36"/>
      <c r="K15" s="36"/>
      <c r="L15" s="33"/>
    </row>
    <row r="16" spans="1:12" ht="24.75" customHeight="1">
      <c r="A16" s="37" t="s">
        <v>1395</v>
      </c>
      <c r="B16" s="35">
        <v>2010301</v>
      </c>
      <c r="C16" s="35" t="s">
        <v>1385</v>
      </c>
      <c r="D16" s="36">
        <f t="shared" si="0"/>
        <v>0</v>
      </c>
      <c r="E16" s="36"/>
      <c r="F16" s="36"/>
      <c r="G16" s="36">
        <f t="shared" si="1"/>
        <v>0</v>
      </c>
      <c r="H16" s="36"/>
      <c r="I16" s="36"/>
      <c r="J16" s="36"/>
      <c r="K16" s="36"/>
      <c r="L16" s="33"/>
    </row>
    <row r="17" spans="1:12" ht="24.75" customHeight="1">
      <c r="A17" s="37" t="s">
        <v>1396</v>
      </c>
      <c r="B17" s="36">
        <v>2013601</v>
      </c>
      <c r="C17" s="35" t="s">
        <v>1385</v>
      </c>
      <c r="D17" s="36">
        <f t="shared" si="0"/>
        <v>0</v>
      </c>
      <c r="E17" s="36"/>
      <c r="F17" s="36"/>
      <c r="G17" s="36">
        <f t="shared" si="1"/>
        <v>0</v>
      </c>
      <c r="H17" s="36"/>
      <c r="I17" s="36"/>
      <c r="J17" s="36"/>
      <c r="K17" s="36"/>
      <c r="L17" s="33"/>
    </row>
    <row r="18" spans="1:12" ht="24.75" customHeight="1">
      <c r="A18" s="37" t="s">
        <v>1397</v>
      </c>
      <c r="B18" s="36">
        <v>2010301</v>
      </c>
      <c r="C18" s="35" t="s">
        <v>1385</v>
      </c>
      <c r="D18" s="36">
        <f t="shared" si="0"/>
        <v>0</v>
      </c>
      <c r="E18" s="36"/>
      <c r="F18" s="36"/>
      <c r="G18" s="36">
        <f t="shared" si="1"/>
        <v>0</v>
      </c>
      <c r="H18" s="36"/>
      <c r="I18" s="36"/>
      <c r="J18" s="36"/>
      <c r="K18" s="36"/>
      <c r="L18" s="33"/>
    </row>
    <row r="19" spans="1:12" ht="24.75" customHeight="1">
      <c r="A19" s="69" t="s">
        <v>1398</v>
      </c>
      <c r="B19" s="35">
        <v>2010301</v>
      </c>
      <c r="C19" s="35" t="s">
        <v>1385</v>
      </c>
      <c r="D19" s="36">
        <f t="shared" si="0"/>
        <v>0</v>
      </c>
      <c r="E19" s="36"/>
      <c r="F19" s="36"/>
      <c r="G19" s="36">
        <f t="shared" si="1"/>
        <v>0</v>
      </c>
      <c r="H19" s="36"/>
      <c r="I19" s="36"/>
      <c r="J19" s="36"/>
      <c r="K19" s="36"/>
      <c r="L19" s="33"/>
    </row>
    <row r="20" spans="1:12" ht="24.75" customHeight="1">
      <c r="A20" s="35" t="s">
        <v>1399</v>
      </c>
      <c r="B20" s="35">
        <v>2010301</v>
      </c>
      <c r="C20" s="35" t="s">
        <v>1385</v>
      </c>
      <c r="D20" s="36">
        <f t="shared" si="0"/>
        <v>0</v>
      </c>
      <c r="E20" s="35"/>
      <c r="F20" s="35"/>
      <c r="G20" s="36">
        <f t="shared" si="1"/>
        <v>0</v>
      </c>
      <c r="H20" s="35"/>
      <c r="I20" s="35"/>
      <c r="J20" s="35"/>
      <c r="K20" s="35"/>
      <c r="L20" s="33"/>
    </row>
    <row r="21" spans="1:12" ht="24.75" customHeight="1">
      <c r="A21" s="35" t="s">
        <v>1400</v>
      </c>
      <c r="B21" s="35">
        <v>2012801</v>
      </c>
      <c r="C21" s="35" t="s">
        <v>1385</v>
      </c>
      <c r="D21" s="36">
        <f t="shared" si="0"/>
        <v>0</v>
      </c>
      <c r="E21" s="35"/>
      <c r="F21" s="35"/>
      <c r="G21" s="36">
        <f t="shared" si="1"/>
        <v>0</v>
      </c>
      <c r="H21" s="35"/>
      <c r="I21" s="35"/>
      <c r="J21" s="35"/>
      <c r="K21" s="35"/>
      <c r="L21" s="33"/>
    </row>
    <row r="22" spans="1:12" ht="24.75" customHeight="1">
      <c r="A22" s="35" t="s">
        <v>1401</v>
      </c>
      <c r="B22" s="35">
        <v>2013401</v>
      </c>
      <c r="C22" s="35" t="s">
        <v>1385</v>
      </c>
      <c r="D22" s="36">
        <f t="shared" si="0"/>
        <v>0</v>
      </c>
      <c r="E22" s="35"/>
      <c r="F22" s="35"/>
      <c r="G22" s="36">
        <f t="shared" si="1"/>
        <v>0</v>
      </c>
      <c r="H22" s="35"/>
      <c r="I22" s="35"/>
      <c r="J22" s="35"/>
      <c r="K22" s="35"/>
      <c r="L22" s="33"/>
    </row>
    <row r="23" spans="1:12" ht="24.75" customHeight="1">
      <c r="A23" s="35" t="s">
        <v>1402</v>
      </c>
      <c r="B23" s="36">
        <v>2011001</v>
      </c>
      <c r="C23" s="35" t="s">
        <v>1385</v>
      </c>
      <c r="D23" s="36">
        <f t="shared" si="0"/>
        <v>0</v>
      </c>
      <c r="E23" s="35"/>
      <c r="F23" s="35"/>
      <c r="G23" s="36">
        <f t="shared" si="1"/>
        <v>0</v>
      </c>
      <c r="H23" s="35"/>
      <c r="I23" s="35"/>
      <c r="J23" s="35"/>
      <c r="K23" s="35"/>
      <c r="L23" s="33"/>
    </row>
    <row r="24" spans="1:12" ht="24.75" customHeight="1">
      <c r="A24" s="35" t="s">
        <v>1403</v>
      </c>
      <c r="B24" s="36">
        <v>2012601</v>
      </c>
      <c r="C24" s="35" t="s">
        <v>1385</v>
      </c>
      <c r="D24" s="36">
        <f t="shared" si="0"/>
        <v>0</v>
      </c>
      <c r="E24" s="35"/>
      <c r="F24" s="35"/>
      <c r="G24" s="36">
        <f t="shared" si="1"/>
        <v>0</v>
      </c>
      <c r="H24" s="35"/>
      <c r="I24" s="35"/>
      <c r="J24" s="35"/>
      <c r="K24" s="35"/>
      <c r="L24" s="33"/>
    </row>
    <row r="25" spans="1:12" ht="24.75" customHeight="1">
      <c r="A25" s="35" t="s">
        <v>1404</v>
      </c>
      <c r="B25" s="36">
        <v>2012906</v>
      </c>
      <c r="C25" s="35" t="s">
        <v>1385</v>
      </c>
      <c r="D25" s="36">
        <f t="shared" si="0"/>
        <v>0</v>
      </c>
      <c r="E25" s="35"/>
      <c r="F25" s="35"/>
      <c r="G25" s="36">
        <f t="shared" si="1"/>
        <v>0</v>
      </c>
      <c r="H25" s="35"/>
      <c r="I25" s="35"/>
      <c r="J25" s="35"/>
      <c r="K25" s="35"/>
      <c r="L25" s="33"/>
    </row>
    <row r="26" spans="1:12" ht="24.75" customHeight="1">
      <c r="A26" s="35" t="s">
        <v>1405</v>
      </c>
      <c r="B26" s="35">
        <v>2010301</v>
      </c>
      <c r="C26" s="35" t="s">
        <v>1385</v>
      </c>
      <c r="D26" s="36">
        <f t="shared" si="0"/>
        <v>0</v>
      </c>
      <c r="E26" s="35"/>
      <c r="F26" s="35"/>
      <c r="G26" s="36">
        <f t="shared" si="1"/>
        <v>0</v>
      </c>
      <c r="H26" s="35"/>
      <c r="I26" s="35"/>
      <c r="J26" s="35"/>
      <c r="K26" s="35"/>
      <c r="L26" s="33"/>
    </row>
    <row r="27" spans="1:12" ht="24.75" customHeight="1">
      <c r="A27" s="35" t="s">
        <v>1406</v>
      </c>
      <c r="B27" s="36">
        <v>2013201</v>
      </c>
      <c r="C27" s="35" t="s">
        <v>1385</v>
      </c>
      <c r="D27" s="36">
        <f t="shared" si="0"/>
        <v>0</v>
      </c>
      <c r="E27" s="37"/>
      <c r="F27" s="37"/>
      <c r="G27" s="36">
        <f t="shared" si="1"/>
        <v>0</v>
      </c>
      <c r="H27" s="35"/>
      <c r="I27" s="35"/>
      <c r="J27" s="35"/>
      <c r="K27" s="35"/>
      <c r="L27" s="33"/>
    </row>
    <row r="28" spans="1:12" ht="24.75" customHeight="1">
      <c r="A28" s="35" t="s">
        <v>1407</v>
      </c>
      <c r="B28" s="35">
        <v>2010301</v>
      </c>
      <c r="C28" s="35" t="s">
        <v>1385</v>
      </c>
      <c r="D28" s="36">
        <f t="shared" si="0"/>
        <v>0</v>
      </c>
      <c r="E28" s="36"/>
      <c r="F28" s="36"/>
      <c r="G28" s="36">
        <f t="shared" si="1"/>
        <v>1200000</v>
      </c>
      <c r="H28" s="36"/>
      <c r="I28" s="36"/>
      <c r="J28" s="36"/>
      <c r="K28" s="36">
        <v>1200000</v>
      </c>
      <c r="L28" s="33"/>
    </row>
    <row r="29" spans="1:12" ht="24.75" customHeight="1">
      <c r="A29" s="35" t="s">
        <v>1408</v>
      </c>
      <c r="B29" s="35">
        <v>2011101</v>
      </c>
      <c r="C29" s="35" t="s">
        <v>1385</v>
      </c>
      <c r="D29" s="36">
        <f t="shared" si="0"/>
        <v>0</v>
      </c>
      <c r="E29" s="37"/>
      <c r="F29" s="37"/>
      <c r="G29" s="36">
        <f t="shared" si="1"/>
        <v>0</v>
      </c>
      <c r="H29" s="35"/>
      <c r="I29" s="35"/>
      <c r="J29" s="35"/>
      <c r="K29" s="35"/>
      <c r="L29" s="33"/>
    </row>
    <row r="30" spans="1:12" ht="24.75" customHeight="1">
      <c r="A30" s="37" t="s">
        <v>1409</v>
      </c>
      <c r="B30" s="35">
        <v>2011101</v>
      </c>
      <c r="C30" s="35" t="s">
        <v>1385</v>
      </c>
      <c r="D30" s="36">
        <f t="shared" si="0"/>
        <v>0</v>
      </c>
      <c r="E30" s="37"/>
      <c r="F30" s="37"/>
      <c r="G30" s="36">
        <f t="shared" si="1"/>
        <v>0</v>
      </c>
      <c r="H30" s="35"/>
      <c r="I30" s="35"/>
      <c r="J30" s="35"/>
      <c r="K30" s="35"/>
      <c r="L30" s="33"/>
    </row>
    <row r="31" spans="1:12" ht="24.75" customHeight="1">
      <c r="A31" s="37" t="s">
        <v>1410</v>
      </c>
      <c r="B31" s="35">
        <v>2010301</v>
      </c>
      <c r="C31" s="35" t="s">
        <v>1385</v>
      </c>
      <c r="D31" s="36">
        <f t="shared" si="0"/>
        <v>0</v>
      </c>
      <c r="E31" s="36"/>
      <c r="F31" s="36"/>
      <c r="G31" s="36">
        <f t="shared" si="1"/>
        <v>0</v>
      </c>
      <c r="H31" s="36"/>
      <c r="I31" s="36"/>
      <c r="J31" s="36"/>
      <c r="K31" s="36"/>
      <c r="L31" s="33"/>
    </row>
    <row r="32" spans="1:12" ht="24.75" customHeight="1">
      <c r="A32" s="37" t="s">
        <v>1411</v>
      </c>
      <c r="B32" s="36">
        <v>2010801</v>
      </c>
      <c r="C32" s="35" t="s">
        <v>1385</v>
      </c>
      <c r="D32" s="36">
        <f t="shared" si="0"/>
        <v>0</v>
      </c>
      <c r="E32" s="35"/>
      <c r="F32" s="35"/>
      <c r="G32" s="36">
        <f t="shared" si="1"/>
        <v>0</v>
      </c>
      <c r="H32" s="35"/>
      <c r="I32" s="35"/>
      <c r="J32" s="35"/>
      <c r="K32" s="35"/>
      <c r="L32" s="33"/>
    </row>
    <row r="33" spans="1:12" ht="24.75" customHeight="1">
      <c r="A33" s="35" t="s">
        <v>1412</v>
      </c>
      <c r="B33" s="35"/>
      <c r="C33" s="35" t="s">
        <v>1385</v>
      </c>
      <c r="D33" s="36">
        <f t="shared" si="0"/>
        <v>0</v>
      </c>
      <c r="E33" s="35"/>
      <c r="F33" s="35"/>
      <c r="G33" s="36">
        <f t="shared" si="1"/>
        <v>0</v>
      </c>
      <c r="H33" s="35"/>
      <c r="I33" s="35"/>
      <c r="J33" s="35"/>
      <c r="K33" s="35"/>
      <c r="L33" s="33"/>
    </row>
    <row r="34" spans="1:12" ht="24.75" customHeight="1">
      <c r="A34" s="35" t="s">
        <v>1413</v>
      </c>
      <c r="B34" s="36">
        <v>2013801</v>
      </c>
      <c r="C34" s="35" t="s">
        <v>1385</v>
      </c>
      <c r="D34" s="36">
        <f t="shared" si="0"/>
        <v>0</v>
      </c>
      <c r="E34" s="35"/>
      <c r="F34" s="35"/>
      <c r="G34" s="36">
        <f t="shared" si="1"/>
        <v>0</v>
      </c>
      <c r="H34" s="35"/>
      <c r="I34" s="35"/>
      <c r="J34" s="35"/>
      <c r="K34" s="35"/>
      <c r="L34" s="33"/>
    </row>
    <row r="35" spans="1:12" ht="24.75" customHeight="1">
      <c r="A35" s="35" t="s">
        <v>1414</v>
      </c>
      <c r="B35" s="35"/>
      <c r="C35" s="35" t="s">
        <v>1385</v>
      </c>
      <c r="D35" s="36">
        <f t="shared" si="0"/>
        <v>0</v>
      </c>
      <c r="E35" s="35"/>
      <c r="F35" s="35"/>
      <c r="G35" s="36">
        <f t="shared" si="1"/>
        <v>0</v>
      </c>
      <c r="H35" s="35"/>
      <c r="I35" s="35"/>
      <c r="J35" s="35"/>
      <c r="K35" s="35"/>
      <c r="L35" s="33"/>
    </row>
    <row r="36" spans="1:12" ht="24.75" customHeight="1">
      <c r="A36" s="70" t="s">
        <v>1415</v>
      </c>
      <c r="B36" s="70">
        <v>2040201</v>
      </c>
      <c r="C36" s="35" t="s">
        <v>1385</v>
      </c>
      <c r="D36" s="36">
        <f t="shared" si="0"/>
        <v>0</v>
      </c>
      <c r="E36" s="36"/>
      <c r="F36" s="36"/>
      <c r="G36" s="36">
        <f t="shared" si="1"/>
        <v>0</v>
      </c>
      <c r="H36" s="36"/>
      <c r="I36" s="36"/>
      <c r="J36" s="36"/>
      <c r="K36" s="36"/>
      <c r="L36" s="33"/>
    </row>
    <row r="37" spans="1:12" ht="24.75" customHeight="1">
      <c r="A37" s="70" t="s">
        <v>1416</v>
      </c>
      <c r="B37" s="70">
        <v>2040103</v>
      </c>
      <c r="C37" s="35" t="s">
        <v>1385</v>
      </c>
      <c r="D37" s="36">
        <f t="shared" si="0"/>
        <v>0</v>
      </c>
      <c r="E37" s="35"/>
      <c r="F37" s="35"/>
      <c r="G37" s="36">
        <f t="shared" si="1"/>
        <v>0</v>
      </c>
      <c r="H37" s="35"/>
      <c r="I37" s="35"/>
      <c r="J37" s="35"/>
      <c r="K37" s="35"/>
      <c r="L37" s="33"/>
    </row>
    <row r="38" spans="1:12" ht="24.75" customHeight="1">
      <c r="A38" s="70" t="s">
        <v>1417</v>
      </c>
      <c r="B38" s="70">
        <v>2040221</v>
      </c>
      <c r="C38" s="35" t="s">
        <v>1385</v>
      </c>
      <c r="D38" s="36">
        <f t="shared" si="0"/>
        <v>0</v>
      </c>
      <c r="E38" s="35"/>
      <c r="F38" s="35"/>
      <c r="G38" s="36">
        <f t="shared" si="1"/>
        <v>0</v>
      </c>
      <c r="H38" s="35"/>
      <c r="I38" s="35"/>
      <c r="J38" s="35"/>
      <c r="K38" s="35"/>
      <c r="L38" s="33"/>
    </row>
    <row r="39" spans="1:12" ht="24.75" customHeight="1">
      <c r="A39" s="70" t="s">
        <v>1418</v>
      </c>
      <c r="B39" s="70">
        <v>2040201</v>
      </c>
      <c r="C39" s="35" t="s">
        <v>1385</v>
      </c>
      <c r="D39" s="36">
        <f t="shared" si="0"/>
        <v>0</v>
      </c>
      <c r="E39" s="35"/>
      <c r="F39" s="35"/>
      <c r="G39" s="36">
        <f t="shared" si="1"/>
        <v>0</v>
      </c>
      <c r="H39" s="35"/>
      <c r="I39" s="35"/>
      <c r="J39" s="35"/>
      <c r="K39" s="35"/>
      <c r="L39" s="33"/>
    </row>
    <row r="40" spans="1:12" ht="24.75" customHeight="1">
      <c r="A40" s="70" t="s">
        <v>1419</v>
      </c>
      <c r="B40" s="70">
        <v>2040601</v>
      </c>
      <c r="C40" s="35" t="s">
        <v>1385</v>
      </c>
      <c r="D40" s="36">
        <f t="shared" si="0"/>
        <v>0</v>
      </c>
      <c r="E40" s="35"/>
      <c r="F40" s="35"/>
      <c r="G40" s="36">
        <f t="shared" si="1"/>
        <v>0</v>
      </c>
      <c r="H40" s="35"/>
      <c r="I40" s="35"/>
      <c r="J40" s="35"/>
      <c r="K40" s="35"/>
      <c r="L40" s="33"/>
    </row>
    <row r="41" spans="1:12" ht="24.75" customHeight="1">
      <c r="A41" s="70" t="s">
        <v>1420</v>
      </c>
      <c r="B41" s="70">
        <v>2040101</v>
      </c>
      <c r="C41" s="35" t="s">
        <v>1385</v>
      </c>
      <c r="D41" s="36">
        <f t="shared" si="0"/>
        <v>0</v>
      </c>
      <c r="E41" s="35"/>
      <c r="F41" s="35"/>
      <c r="G41" s="36">
        <f t="shared" si="1"/>
        <v>0</v>
      </c>
      <c r="H41" s="35"/>
      <c r="I41" s="35"/>
      <c r="J41" s="35"/>
      <c r="K41" s="35"/>
      <c r="L41" s="33"/>
    </row>
    <row r="42" spans="1:12" ht="24.75" customHeight="1">
      <c r="A42" s="42" t="s">
        <v>1421</v>
      </c>
      <c r="B42" s="42">
        <v>2013101</v>
      </c>
      <c r="C42" s="35" t="s">
        <v>1385</v>
      </c>
      <c r="D42" s="36">
        <f t="shared" si="0"/>
        <v>0</v>
      </c>
      <c r="E42" s="35"/>
      <c r="F42" s="35"/>
      <c r="G42" s="36">
        <f t="shared" si="1"/>
        <v>0</v>
      </c>
      <c r="H42" s="35"/>
      <c r="I42" s="35"/>
      <c r="J42" s="35"/>
      <c r="K42" s="35"/>
      <c r="L42" s="33"/>
    </row>
    <row r="43" spans="1:12" ht="24.75" customHeight="1">
      <c r="A43" s="70" t="s">
        <v>1422</v>
      </c>
      <c r="B43" s="70">
        <v>2040501</v>
      </c>
      <c r="C43" s="35" t="s">
        <v>1385</v>
      </c>
      <c r="D43" s="36">
        <f t="shared" si="0"/>
        <v>0</v>
      </c>
      <c r="E43" s="35"/>
      <c r="F43" s="35"/>
      <c r="G43" s="36">
        <f t="shared" si="1"/>
        <v>0</v>
      </c>
      <c r="H43" s="35"/>
      <c r="I43" s="35"/>
      <c r="J43" s="35"/>
      <c r="K43" s="35"/>
      <c r="L43" s="33"/>
    </row>
    <row r="44" spans="1:12" ht="24.75" customHeight="1">
      <c r="A44" s="37" t="s">
        <v>1423</v>
      </c>
      <c r="B44" s="37">
        <v>2039901</v>
      </c>
      <c r="C44" s="35" t="s">
        <v>1385</v>
      </c>
      <c r="D44" s="36">
        <f t="shared" si="0"/>
        <v>0</v>
      </c>
      <c r="E44" s="37"/>
      <c r="F44" s="37"/>
      <c r="G44" s="36">
        <f t="shared" si="1"/>
        <v>0</v>
      </c>
      <c r="H44" s="35"/>
      <c r="I44" s="35"/>
      <c r="J44" s="35"/>
      <c r="K44" s="35"/>
      <c r="L44" s="33"/>
    </row>
    <row r="45" spans="1:12" ht="24.75" customHeight="1">
      <c r="A45" s="59" t="s">
        <v>1424</v>
      </c>
      <c r="B45" s="59">
        <v>2010350</v>
      </c>
      <c r="C45" s="35" t="s">
        <v>1385</v>
      </c>
      <c r="D45" s="36">
        <f t="shared" si="0"/>
        <v>0</v>
      </c>
      <c r="E45" s="36"/>
      <c r="F45" s="36"/>
      <c r="G45" s="36">
        <f t="shared" si="1"/>
        <v>0</v>
      </c>
      <c r="H45" s="36"/>
      <c r="I45" s="36"/>
      <c r="J45" s="36"/>
      <c r="K45" s="36"/>
      <c r="L45" s="33"/>
    </row>
    <row r="46" spans="1:12" ht="24.75" customHeight="1">
      <c r="A46" s="59" t="s">
        <v>1524</v>
      </c>
      <c r="B46" s="59">
        <v>2011301</v>
      </c>
      <c r="C46" s="35" t="s">
        <v>1385</v>
      </c>
      <c r="D46" s="36">
        <f t="shared" si="0"/>
        <v>0</v>
      </c>
      <c r="E46" s="35"/>
      <c r="F46" s="35"/>
      <c r="G46" s="36">
        <f t="shared" si="1"/>
        <v>300000</v>
      </c>
      <c r="H46" s="35"/>
      <c r="I46" s="35"/>
      <c r="J46" s="35"/>
      <c r="K46" s="36">
        <v>300000</v>
      </c>
      <c r="L46" s="33"/>
    </row>
    <row r="47" spans="1:12" ht="24.75" customHeight="1">
      <c r="A47" s="59" t="s">
        <v>1426</v>
      </c>
      <c r="B47" s="59">
        <v>2011350</v>
      </c>
      <c r="C47" s="35" t="s">
        <v>1385</v>
      </c>
      <c r="D47" s="36">
        <f t="shared" si="0"/>
        <v>0</v>
      </c>
      <c r="E47" s="35"/>
      <c r="F47" s="35"/>
      <c r="G47" s="36">
        <f t="shared" si="1"/>
        <v>0</v>
      </c>
      <c r="H47" s="35"/>
      <c r="I47" s="35"/>
      <c r="J47" s="35"/>
      <c r="K47" s="35"/>
      <c r="L47" s="33"/>
    </row>
    <row r="48" spans="1:12" ht="24.75" customHeight="1">
      <c r="A48" s="59" t="s">
        <v>1427</v>
      </c>
      <c r="B48" s="59">
        <v>2011350</v>
      </c>
      <c r="C48" s="35" t="s">
        <v>1385</v>
      </c>
      <c r="D48" s="36">
        <f t="shared" si="0"/>
        <v>0</v>
      </c>
      <c r="E48" s="35"/>
      <c r="F48" s="35"/>
      <c r="G48" s="36">
        <f t="shared" si="1"/>
        <v>0</v>
      </c>
      <c r="H48" s="35"/>
      <c r="I48" s="35"/>
      <c r="J48" s="35"/>
      <c r="K48" s="36"/>
      <c r="L48" s="33"/>
    </row>
    <row r="49" spans="1:12" ht="24.75" customHeight="1">
      <c r="A49" s="59" t="s">
        <v>1428</v>
      </c>
      <c r="B49" s="59">
        <v>2150801</v>
      </c>
      <c r="C49" s="35" t="s">
        <v>1385</v>
      </c>
      <c r="D49" s="36">
        <f t="shared" si="0"/>
        <v>0</v>
      </c>
      <c r="E49" s="35"/>
      <c r="F49" s="35"/>
      <c r="G49" s="36">
        <f t="shared" si="1"/>
        <v>0</v>
      </c>
      <c r="H49" s="35"/>
      <c r="I49" s="35"/>
      <c r="J49" s="35"/>
      <c r="K49" s="35"/>
      <c r="L49" s="33"/>
    </row>
    <row r="50" spans="1:12" ht="24.75" customHeight="1">
      <c r="A50" s="59" t="s">
        <v>1429</v>
      </c>
      <c r="B50" s="59">
        <v>2160250</v>
      </c>
      <c r="C50" s="35" t="s">
        <v>1385</v>
      </c>
      <c r="D50" s="36">
        <f t="shared" si="0"/>
        <v>0</v>
      </c>
      <c r="E50" s="35"/>
      <c r="F50" s="35"/>
      <c r="G50" s="36">
        <f t="shared" si="1"/>
        <v>905000</v>
      </c>
      <c r="H50" s="35"/>
      <c r="I50" s="35"/>
      <c r="J50" s="35"/>
      <c r="K50" s="36">
        <v>905000</v>
      </c>
      <c r="L50" s="33"/>
    </row>
    <row r="51" spans="1:12" ht="24.75" customHeight="1">
      <c r="A51" s="71" t="s">
        <v>1430</v>
      </c>
      <c r="B51" s="59">
        <v>2220101</v>
      </c>
      <c r="C51" s="35" t="s">
        <v>1385</v>
      </c>
      <c r="D51" s="36">
        <f t="shared" si="0"/>
        <v>0</v>
      </c>
      <c r="E51" s="35"/>
      <c r="F51" s="35"/>
      <c r="G51" s="36">
        <f t="shared" si="1"/>
        <v>2024000</v>
      </c>
      <c r="H51" s="35"/>
      <c r="I51" s="35"/>
      <c r="J51" s="35"/>
      <c r="K51" s="36">
        <v>2024000</v>
      </c>
      <c r="L51" s="33"/>
    </row>
    <row r="52" spans="1:12" ht="24.75" customHeight="1">
      <c r="A52" s="59" t="s">
        <v>1431</v>
      </c>
      <c r="B52" s="59">
        <v>2240101</v>
      </c>
      <c r="C52" s="35" t="s">
        <v>1385</v>
      </c>
      <c r="D52" s="36">
        <f t="shared" si="0"/>
        <v>0</v>
      </c>
      <c r="E52" s="35"/>
      <c r="F52" s="35"/>
      <c r="G52" s="36">
        <f t="shared" si="1"/>
        <v>0</v>
      </c>
      <c r="H52" s="35"/>
      <c r="I52" s="35"/>
      <c r="J52" s="35"/>
      <c r="K52" s="35"/>
      <c r="L52" s="33"/>
    </row>
    <row r="53" spans="1:12" ht="24.75" customHeight="1">
      <c r="A53" s="59" t="s">
        <v>1432</v>
      </c>
      <c r="B53" s="59">
        <v>2240401</v>
      </c>
      <c r="C53" s="35" t="s">
        <v>1385</v>
      </c>
      <c r="D53" s="36">
        <f t="shared" si="0"/>
        <v>0</v>
      </c>
      <c r="E53" s="37"/>
      <c r="F53" s="37"/>
      <c r="G53" s="36">
        <f t="shared" si="1"/>
        <v>0</v>
      </c>
      <c r="H53" s="35"/>
      <c r="I53" s="35"/>
      <c r="J53" s="35"/>
      <c r="K53" s="35"/>
      <c r="L53" s="33"/>
    </row>
    <row r="54" spans="1:12" ht="24.75" customHeight="1">
      <c r="A54" s="59" t="s">
        <v>1433</v>
      </c>
      <c r="B54" s="59">
        <v>2130505</v>
      </c>
      <c r="C54" s="35" t="s">
        <v>1385</v>
      </c>
      <c r="D54" s="36">
        <f t="shared" si="0"/>
        <v>0</v>
      </c>
      <c r="E54" s="36"/>
      <c r="F54" s="36"/>
      <c r="G54" s="36">
        <f t="shared" si="1"/>
        <v>150000</v>
      </c>
      <c r="H54" s="35"/>
      <c r="I54" s="35"/>
      <c r="J54" s="35"/>
      <c r="K54" s="36">
        <v>150000</v>
      </c>
      <c r="L54" s="33"/>
    </row>
    <row r="55" spans="1:12" ht="24.75" customHeight="1">
      <c r="A55" s="37" t="s">
        <v>1434</v>
      </c>
      <c r="B55" s="37">
        <v>2080101</v>
      </c>
      <c r="C55" s="35" t="s">
        <v>1385</v>
      </c>
      <c r="D55" s="36">
        <f t="shared" si="0"/>
        <v>0</v>
      </c>
      <c r="E55" s="37"/>
      <c r="F55" s="37"/>
      <c r="G55" s="36">
        <f t="shared" si="1"/>
        <v>0</v>
      </c>
      <c r="H55" s="35"/>
      <c r="I55" s="35"/>
      <c r="J55" s="35"/>
      <c r="K55" s="35"/>
      <c r="L55" s="33"/>
    </row>
    <row r="56" spans="1:12" ht="24.75" customHeight="1">
      <c r="A56" s="37" t="s">
        <v>1435</v>
      </c>
      <c r="B56" s="37">
        <v>2080106</v>
      </c>
      <c r="C56" s="35" t="s">
        <v>1385</v>
      </c>
      <c r="D56" s="36">
        <f t="shared" si="0"/>
        <v>0</v>
      </c>
      <c r="E56" s="37"/>
      <c r="F56" s="37"/>
      <c r="G56" s="36">
        <f t="shared" si="1"/>
        <v>0</v>
      </c>
      <c r="H56" s="35"/>
      <c r="I56" s="35"/>
      <c r="J56" s="35"/>
      <c r="K56" s="35"/>
      <c r="L56" s="33"/>
    </row>
    <row r="57" spans="1:12" ht="24.75" customHeight="1">
      <c r="A57" s="37" t="s">
        <v>1436</v>
      </c>
      <c r="B57" s="37">
        <v>2080106</v>
      </c>
      <c r="C57" s="35" t="s">
        <v>1385</v>
      </c>
      <c r="D57" s="36">
        <f t="shared" si="0"/>
        <v>0</v>
      </c>
      <c r="E57" s="37"/>
      <c r="F57" s="37"/>
      <c r="G57" s="36">
        <f t="shared" si="1"/>
        <v>0</v>
      </c>
      <c r="H57" s="35"/>
      <c r="I57" s="35"/>
      <c r="J57" s="35"/>
      <c r="K57" s="35"/>
      <c r="L57" s="33"/>
    </row>
    <row r="58" spans="1:12" ht="24.75" customHeight="1">
      <c r="A58" s="37" t="s">
        <v>1437</v>
      </c>
      <c r="B58" s="37">
        <v>2080109</v>
      </c>
      <c r="C58" s="35" t="s">
        <v>1385</v>
      </c>
      <c r="D58" s="36">
        <f t="shared" si="0"/>
        <v>0</v>
      </c>
      <c r="E58" s="37"/>
      <c r="F58" s="37"/>
      <c r="G58" s="36">
        <f t="shared" si="1"/>
        <v>0</v>
      </c>
      <c r="H58" s="35"/>
      <c r="I58" s="35"/>
      <c r="J58" s="35"/>
      <c r="K58" s="35"/>
      <c r="L58" s="33"/>
    </row>
    <row r="59" spans="1:12" ht="24.75" customHeight="1">
      <c r="A59" s="37" t="s">
        <v>1438</v>
      </c>
      <c r="B59" s="37">
        <v>2080109</v>
      </c>
      <c r="C59" s="35" t="s">
        <v>1385</v>
      </c>
      <c r="D59" s="36">
        <f t="shared" si="0"/>
        <v>0</v>
      </c>
      <c r="E59" s="37"/>
      <c r="F59" s="37"/>
      <c r="G59" s="36">
        <f t="shared" si="1"/>
        <v>0</v>
      </c>
      <c r="H59" s="35"/>
      <c r="I59" s="35"/>
      <c r="J59" s="35"/>
      <c r="K59" s="35"/>
      <c r="L59" s="33"/>
    </row>
    <row r="60" spans="1:12" ht="24.75" customHeight="1">
      <c r="A60" s="37" t="s">
        <v>1439</v>
      </c>
      <c r="B60" s="37">
        <v>2080109</v>
      </c>
      <c r="C60" s="35" t="s">
        <v>1385</v>
      </c>
      <c r="D60" s="36">
        <f t="shared" si="0"/>
        <v>0</v>
      </c>
      <c r="E60" s="37"/>
      <c r="F60" s="37"/>
      <c r="G60" s="36">
        <f t="shared" si="1"/>
        <v>0</v>
      </c>
      <c r="H60" s="35"/>
      <c r="I60" s="35"/>
      <c r="J60" s="35"/>
      <c r="K60" s="35"/>
      <c r="L60" s="33"/>
    </row>
    <row r="61" spans="1:12" ht="24.75" customHeight="1">
      <c r="A61" s="37" t="s">
        <v>1440</v>
      </c>
      <c r="B61" s="37">
        <v>2101501</v>
      </c>
      <c r="C61" s="35" t="s">
        <v>1385</v>
      </c>
      <c r="D61" s="36">
        <f t="shared" si="0"/>
        <v>0</v>
      </c>
      <c r="E61" s="37"/>
      <c r="F61" s="37"/>
      <c r="G61" s="36">
        <f t="shared" si="1"/>
        <v>0</v>
      </c>
      <c r="H61" s="35"/>
      <c r="I61" s="35"/>
      <c r="J61" s="35"/>
      <c r="K61" s="35"/>
      <c r="L61" s="33"/>
    </row>
    <row r="62" spans="1:12" ht="24.75" customHeight="1">
      <c r="A62" s="35" t="s">
        <v>1441</v>
      </c>
      <c r="B62" s="35">
        <v>2101550</v>
      </c>
      <c r="C62" s="35" t="s">
        <v>1385</v>
      </c>
      <c r="D62" s="36">
        <f t="shared" si="0"/>
        <v>0</v>
      </c>
      <c r="E62" s="35"/>
      <c r="F62" s="35"/>
      <c r="G62" s="36">
        <f t="shared" si="1"/>
        <v>0</v>
      </c>
      <c r="H62" s="35"/>
      <c r="I62" s="35"/>
      <c r="J62" s="35"/>
      <c r="K62" s="35"/>
      <c r="L62" s="33"/>
    </row>
    <row r="63" spans="1:12" ht="24.75" customHeight="1">
      <c r="A63" s="35" t="s">
        <v>1442</v>
      </c>
      <c r="B63" s="35">
        <v>2080109</v>
      </c>
      <c r="C63" s="35" t="s">
        <v>1385</v>
      </c>
      <c r="D63" s="36">
        <f t="shared" si="0"/>
        <v>0</v>
      </c>
      <c r="E63" s="35"/>
      <c r="F63" s="35"/>
      <c r="G63" s="36">
        <f t="shared" si="1"/>
        <v>0</v>
      </c>
      <c r="H63" s="35"/>
      <c r="I63" s="35"/>
      <c r="J63" s="35"/>
      <c r="K63" s="35"/>
      <c r="L63" s="33"/>
    </row>
    <row r="64" spans="1:12" ht="24.75" customHeight="1">
      <c r="A64" s="37" t="s">
        <v>1443</v>
      </c>
      <c r="B64" s="37">
        <v>2080201</v>
      </c>
      <c r="C64" s="35" t="s">
        <v>1385</v>
      </c>
      <c r="D64" s="36">
        <f t="shared" si="0"/>
        <v>0</v>
      </c>
      <c r="E64" s="37"/>
      <c r="F64" s="37"/>
      <c r="G64" s="36">
        <f t="shared" si="1"/>
        <v>0</v>
      </c>
      <c r="H64" s="35"/>
      <c r="I64" s="35"/>
      <c r="J64" s="35"/>
      <c r="K64" s="35"/>
      <c r="L64" s="33"/>
    </row>
    <row r="65" spans="1:12" ht="24.75" customHeight="1">
      <c r="A65" s="37" t="s">
        <v>1443</v>
      </c>
      <c r="B65" s="37">
        <v>2081901</v>
      </c>
      <c r="C65" s="35" t="s">
        <v>1385</v>
      </c>
      <c r="D65" s="36">
        <f t="shared" si="0"/>
        <v>0</v>
      </c>
      <c r="E65" s="37"/>
      <c r="F65" s="37"/>
      <c r="G65" s="36">
        <f t="shared" si="1"/>
        <v>0</v>
      </c>
      <c r="H65" s="35"/>
      <c r="I65" s="35"/>
      <c r="J65" s="35"/>
      <c r="K65" s="35"/>
      <c r="L65" s="33"/>
    </row>
    <row r="66" spans="1:12" ht="24.75" customHeight="1">
      <c r="A66" s="37" t="s">
        <v>1443</v>
      </c>
      <c r="B66" s="37">
        <v>2081902</v>
      </c>
      <c r="C66" s="35" t="s">
        <v>1385</v>
      </c>
      <c r="D66" s="36">
        <f t="shared" si="0"/>
        <v>0</v>
      </c>
      <c r="E66" s="37"/>
      <c r="F66" s="37"/>
      <c r="G66" s="36">
        <f t="shared" si="1"/>
        <v>0</v>
      </c>
      <c r="H66" s="35"/>
      <c r="I66" s="35"/>
      <c r="J66" s="35"/>
      <c r="K66" s="35"/>
      <c r="L66" s="33"/>
    </row>
    <row r="67" spans="1:12" ht="24.75" customHeight="1">
      <c r="A67" s="37" t="s">
        <v>1443</v>
      </c>
      <c r="B67" s="37">
        <v>2082501</v>
      </c>
      <c r="C67" s="35" t="s">
        <v>1385</v>
      </c>
      <c r="D67" s="36">
        <f t="shared" si="0"/>
        <v>0</v>
      </c>
      <c r="E67" s="37"/>
      <c r="F67" s="37"/>
      <c r="G67" s="36">
        <f t="shared" si="1"/>
        <v>0</v>
      </c>
      <c r="H67" s="35"/>
      <c r="I67" s="35"/>
      <c r="J67" s="35"/>
      <c r="K67" s="35"/>
      <c r="L67" s="33"/>
    </row>
    <row r="68" spans="1:12" ht="24.75" customHeight="1">
      <c r="A68" s="35" t="s">
        <v>1443</v>
      </c>
      <c r="B68" s="35">
        <v>2081001</v>
      </c>
      <c r="C68" s="35" t="s">
        <v>1385</v>
      </c>
      <c r="D68" s="36">
        <f t="shared" si="0"/>
        <v>0</v>
      </c>
      <c r="E68" s="35"/>
      <c r="F68" s="35"/>
      <c r="G68" s="36">
        <f t="shared" si="1"/>
        <v>0</v>
      </c>
      <c r="H68" s="35"/>
      <c r="I68" s="35"/>
      <c r="J68" s="35"/>
      <c r="K68" s="35"/>
      <c r="L68" s="33"/>
    </row>
    <row r="69" spans="1:12" ht="24.75" customHeight="1">
      <c r="A69" s="35" t="s">
        <v>1443</v>
      </c>
      <c r="B69" s="35">
        <v>2081107</v>
      </c>
      <c r="C69" s="35" t="s">
        <v>1385</v>
      </c>
      <c r="D69" s="36">
        <f t="shared" si="0"/>
        <v>0</v>
      </c>
      <c r="E69" s="35"/>
      <c r="F69" s="35"/>
      <c r="G69" s="36">
        <f t="shared" si="1"/>
        <v>0</v>
      </c>
      <c r="H69" s="35"/>
      <c r="I69" s="35"/>
      <c r="J69" s="35"/>
      <c r="K69" s="35"/>
      <c r="L69" s="33"/>
    </row>
    <row r="70" spans="1:12" ht="24.75" customHeight="1">
      <c r="A70" s="35" t="s">
        <v>1444</v>
      </c>
      <c r="B70" s="35">
        <v>2082801</v>
      </c>
      <c r="C70" s="35" t="s">
        <v>1385</v>
      </c>
      <c r="D70" s="36">
        <f aca="true" t="shared" si="2" ref="D70:D133">E70+F70</f>
        <v>0</v>
      </c>
      <c r="E70" s="35"/>
      <c r="F70" s="35"/>
      <c r="G70" s="36">
        <f aca="true" t="shared" si="3" ref="G70:G133">SUM(H70:K70)</f>
        <v>0</v>
      </c>
      <c r="H70" s="35"/>
      <c r="I70" s="35"/>
      <c r="J70" s="35"/>
      <c r="K70" s="35"/>
      <c r="L70" s="33"/>
    </row>
    <row r="71" spans="1:12" ht="24.75" customHeight="1">
      <c r="A71" s="37" t="s">
        <v>1445</v>
      </c>
      <c r="B71" s="37">
        <v>2081101</v>
      </c>
      <c r="C71" s="35" t="s">
        <v>1385</v>
      </c>
      <c r="D71" s="36">
        <f t="shared" si="2"/>
        <v>0</v>
      </c>
      <c r="E71" s="37"/>
      <c r="F71" s="37"/>
      <c r="G71" s="36">
        <f t="shared" si="3"/>
        <v>0</v>
      </c>
      <c r="H71" s="35"/>
      <c r="I71" s="35"/>
      <c r="J71" s="35"/>
      <c r="K71" s="35"/>
      <c r="L71" s="33"/>
    </row>
    <row r="72" spans="1:12" ht="24.75" customHeight="1">
      <c r="A72" s="37" t="s">
        <v>1446</v>
      </c>
      <c r="B72" s="37">
        <v>2081601</v>
      </c>
      <c r="C72" s="35" t="s">
        <v>1385</v>
      </c>
      <c r="D72" s="36">
        <f t="shared" si="2"/>
        <v>0</v>
      </c>
      <c r="E72" s="37"/>
      <c r="F72" s="37"/>
      <c r="G72" s="36">
        <f t="shared" si="3"/>
        <v>0</v>
      </c>
      <c r="H72" s="35"/>
      <c r="I72" s="35"/>
      <c r="J72" s="35"/>
      <c r="K72" s="35"/>
      <c r="L72" s="33"/>
    </row>
    <row r="73" spans="1:12" ht="24.75" customHeight="1">
      <c r="A73" s="37" t="s">
        <v>1447</v>
      </c>
      <c r="B73" s="37">
        <v>2100102</v>
      </c>
      <c r="C73" s="35" t="s">
        <v>1385</v>
      </c>
      <c r="D73" s="36">
        <f t="shared" si="2"/>
        <v>0</v>
      </c>
      <c r="E73" s="37"/>
      <c r="F73" s="37"/>
      <c r="G73" s="36">
        <f t="shared" si="3"/>
        <v>0</v>
      </c>
      <c r="H73" s="35"/>
      <c r="I73" s="35"/>
      <c r="J73" s="35"/>
      <c r="K73" s="35"/>
      <c r="L73" s="33"/>
    </row>
    <row r="74" spans="1:12" ht="24.75" customHeight="1">
      <c r="A74" s="37" t="s">
        <v>1447</v>
      </c>
      <c r="B74" s="37">
        <v>2100302</v>
      </c>
      <c r="C74" s="35" t="s">
        <v>1385</v>
      </c>
      <c r="D74" s="36">
        <f t="shared" si="2"/>
        <v>0</v>
      </c>
      <c r="E74" s="37"/>
      <c r="F74" s="37"/>
      <c r="G74" s="36">
        <f t="shared" si="3"/>
        <v>0</v>
      </c>
      <c r="H74" s="35"/>
      <c r="I74" s="35"/>
      <c r="J74" s="35"/>
      <c r="K74" s="35"/>
      <c r="L74" s="33"/>
    </row>
    <row r="75" spans="1:12" ht="24.75" customHeight="1">
      <c r="A75" s="37" t="s">
        <v>1447</v>
      </c>
      <c r="B75" s="37">
        <v>2100716</v>
      </c>
      <c r="C75" s="35" t="s">
        <v>1385</v>
      </c>
      <c r="D75" s="36">
        <f t="shared" si="2"/>
        <v>0</v>
      </c>
      <c r="E75" s="37"/>
      <c r="F75" s="37"/>
      <c r="G75" s="36">
        <f t="shared" si="3"/>
        <v>0</v>
      </c>
      <c r="H75" s="35"/>
      <c r="I75" s="35"/>
      <c r="J75" s="35"/>
      <c r="K75" s="35"/>
      <c r="L75" s="33"/>
    </row>
    <row r="76" spans="1:12" ht="24.75" customHeight="1">
      <c r="A76" s="37" t="s">
        <v>1447</v>
      </c>
      <c r="B76" s="37">
        <v>2100408</v>
      </c>
      <c r="C76" s="35" t="s">
        <v>1385</v>
      </c>
      <c r="D76" s="36">
        <f t="shared" si="2"/>
        <v>0</v>
      </c>
      <c r="E76" s="37"/>
      <c r="F76" s="37"/>
      <c r="G76" s="36">
        <f t="shared" si="3"/>
        <v>360000</v>
      </c>
      <c r="H76" s="35"/>
      <c r="I76" s="35"/>
      <c r="J76" s="35"/>
      <c r="K76" s="35">
        <v>360000</v>
      </c>
      <c r="L76" s="33"/>
    </row>
    <row r="77" spans="1:12" ht="24.75" customHeight="1">
      <c r="A77" s="37" t="s">
        <v>1447</v>
      </c>
      <c r="B77" s="37">
        <v>2100399</v>
      </c>
      <c r="C77" s="35" t="s">
        <v>1385</v>
      </c>
      <c r="D77" s="36">
        <f t="shared" si="2"/>
        <v>0</v>
      </c>
      <c r="E77" s="37"/>
      <c r="F77" s="37"/>
      <c r="G77" s="36">
        <f t="shared" si="3"/>
        <v>0</v>
      </c>
      <c r="H77" s="35"/>
      <c r="I77" s="35"/>
      <c r="J77" s="35"/>
      <c r="K77" s="35"/>
      <c r="L77" s="33"/>
    </row>
    <row r="78" spans="1:12" ht="24.75" customHeight="1">
      <c r="A78" s="37" t="s">
        <v>1448</v>
      </c>
      <c r="B78" s="37">
        <v>2100102</v>
      </c>
      <c r="C78" s="35" t="s">
        <v>1385</v>
      </c>
      <c r="D78" s="36">
        <f t="shared" si="2"/>
        <v>0</v>
      </c>
      <c r="E78" s="37"/>
      <c r="F78" s="37"/>
      <c r="G78" s="36">
        <f t="shared" si="3"/>
        <v>0</v>
      </c>
      <c r="H78" s="35"/>
      <c r="I78" s="35"/>
      <c r="J78" s="35"/>
      <c r="K78" s="35"/>
      <c r="L78" s="33"/>
    </row>
    <row r="79" spans="1:12" ht="24.75" customHeight="1">
      <c r="A79" s="37" t="s">
        <v>1449</v>
      </c>
      <c r="B79" s="37">
        <v>2100401</v>
      </c>
      <c r="C79" s="35" t="s">
        <v>1385</v>
      </c>
      <c r="D79" s="36">
        <f t="shared" si="2"/>
        <v>0</v>
      </c>
      <c r="E79" s="37"/>
      <c r="F79" s="37"/>
      <c r="G79" s="36">
        <f t="shared" si="3"/>
        <v>0</v>
      </c>
      <c r="H79" s="35"/>
      <c r="I79" s="35"/>
      <c r="J79" s="35"/>
      <c r="K79" s="35"/>
      <c r="L79" s="33"/>
    </row>
    <row r="80" spans="1:12" ht="24.75" customHeight="1">
      <c r="A80" s="37" t="s">
        <v>1450</v>
      </c>
      <c r="B80" s="37">
        <v>2100403</v>
      </c>
      <c r="C80" s="35" t="s">
        <v>1385</v>
      </c>
      <c r="D80" s="36">
        <f t="shared" si="2"/>
        <v>0</v>
      </c>
      <c r="E80" s="37"/>
      <c r="F80" s="37"/>
      <c r="G80" s="36">
        <f t="shared" si="3"/>
        <v>0</v>
      </c>
      <c r="H80" s="35"/>
      <c r="I80" s="35"/>
      <c r="J80" s="35"/>
      <c r="K80" s="35"/>
      <c r="L80" s="33"/>
    </row>
    <row r="81" spans="1:12" ht="24.75" customHeight="1">
      <c r="A81" s="35" t="s">
        <v>1451</v>
      </c>
      <c r="B81" s="35">
        <v>2100402</v>
      </c>
      <c r="C81" s="35" t="s">
        <v>1385</v>
      </c>
      <c r="D81" s="36">
        <f t="shared" si="2"/>
        <v>0</v>
      </c>
      <c r="E81" s="35"/>
      <c r="F81" s="35"/>
      <c r="G81" s="36">
        <f t="shared" si="3"/>
        <v>0</v>
      </c>
      <c r="H81" s="35"/>
      <c r="I81" s="35"/>
      <c r="J81" s="35"/>
      <c r="K81" s="35"/>
      <c r="L81" s="33"/>
    </row>
    <row r="82" spans="1:12" ht="24.75" customHeight="1">
      <c r="A82" s="35" t="s">
        <v>1452</v>
      </c>
      <c r="B82" s="35">
        <v>2100407</v>
      </c>
      <c r="C82" s="35" t="s">
        <v>1385</v>
      </c>
      <c r="D82" s="36">
        <f t="shared" si="2"/>
        <v>0</v>
      </c>
      <c r="E82" s="35"/>
      <c r="F82" s="35"/>
      <c r="G82" s="36">
        <f t="shared" si="3"/>
        <v>0</v>
      </c>
      <c r="H82" s="35"/>
      <c r="I82" s="35"/>
      <c r="J82" s="35"/>
      <c r="K82" s="35"/>
      <c r="L82" s="33"/>
    </row>
    <row r="83" spans="1:12" ht="24.75" customHeight="1">
      <c r="A83" s="35" t="s">
        <v>1453</v>
      </c>
      <c r="B83" s="35">
        <v>2100407</v>
      </c>
      <c r="C83" s="35" t="s">
        <v>1385</v>
      </c>
      <c r="D83" s="36">
        <f t="shared" si="2"/>
        <v>0</v>
      </c>
      <c r="E83" s="35"/>
      <c r="F83" s="35"/>
      <c r="G83" s="36">
        <f t="shared" si="3"/>
        <v>0</v>
      </c>
      <c r="H83" s="35"/>
      <c r="I83" s="35"/>
      <c r="J83" s="35"/>
      <c r="K83" s="35"/>
      <c r="L83" s="33"/>
    </row>
    <row r="84" spans="1:12" ht="24.75" customHeight="1">
      <c r="A84" s="37" t="s">
        <v>1454</v>
      </c>
      <c r="B84" s="37">
        <v>2100407</v>
      </c>
      <c r="C84" s="35" t="s">
        <v>1385</v>
      </c>
      <c r="D84" s="36">
        <f t="shared" si="2"/>
        <v>0</v>
      </c>
      <c r="E84" s="37"/>
      <c r="F84" s="37"/>
      <c r="G84" s="36">
        <f t="shared" si="3"/>
        <v>0</v>
      </c>
      <c r="H84" s="35"/>
      <c r="I84" s="35"/>
      <c r="J84" s="35"/>
      <c r="K84" s="35"/>
      <c r="L84" s="33"/>
    </row>
    <row r="85" spans="1:12" ht="24.75" customHeight="1">
      <c r="A85" s="37" t="s">
        <v>1455</v>
      </c>
      <c r="B85" s="37" t="s">
        <v>1456</v>
      </c>
      <c r="C85" s="35" t="s">
        <v>1385</v>
      </c>
      <c r="D85" s="36">
        <f t="shared" si="2"/>
        <v>0</v>
      </c>
      <c r="E85" s="37"/>
      <c r="F85" s="37"/>
      <c r="G85" s="36">
        <f t="shared" si="3"/>
        <v>0</v>
      </c>
      <c r="H85" s="35"/>
      <c r="I85" s="35"/>
      <c r="J85" s="35"/>
      <c r="K85" s="35"/>
      <c r="L85" s="33"/>
    </row>
    <row r="86" spans="1:12" ht="24.75" customHeight="1">
      <c r="A86" s="37" t="s">
        <v>1455</v>
      </c>
      <c r="B86" s="37" t="s">
        <v>1457</v>
      </c>
      <c r="C86" s="35" t="s">
        <v>1385</v>
      </c>
      <c r="D86" s="36">
        <f t="shared" si="2"/>
        <v>0</v>
      </c>
      <c r="E86" s="37"/>
      <c r="F86" s="37"/>
      <c r="G86" s="36">
        <f t="shared" si="3"/>
        <v>0</v>
      </c>
      <c r="H86" s="35"/>
      <c r="I86" s="35"/>
      <c r="J86" s="35"/>
      <c r="K86" s="35"/>
      <c r="L86" s="33"/>
    </row>
    <row r="87" spans="1:12" ht="24.75" customHeight="1">
      <c r="A87" s="37" t="s">
        <v>1458</v>
      </c>
      <c r="B87" s="37">
        <v>2100202</v>
      </c>
      <c r="C87" s="35" t="s">
        <v>1385</v>
      </c>
      <c r="D87" s="36">
        <f t="shared" si="2"/>
        <v>0</v>
      </c>
      <c r="E87" s="37"/>
      <c r="F87" s="37"/>
      <c r="G87" s="36">
        <f t="shared" si="3"/>
        <v>0</v>
      </c>
      <c r="H87" s="35"/>
      <c r="I87" s="35"/>
      <c r="J87" s="35"/>
      <c r="K87" s="35"/>
      <c r="L87" s="33"/>
    </row>
    <row r="88" spans="1:12" ht="24.75" customHeight="1">
      <c r="A88" s="35" t="s">
        <v>1459</v>
      </c>
      <c r="B88" s="35">
        <v>2200102</v>
      </c>
      <c r="C88" s="35" t="s">
        <v>1385</v>
      </c>
      <c r="D88" s="36">
        <f t="shared" si="2"/>
        <v>0</v>
      </c>
      <c r="E88" s="36"/>
      <c r="F88" s="36"/>
      <c r="G88" s="36">
        <f t="shared" si="3"/>
        <v>0</v>
      </c>
      <c r="H88" s="36"/>
      <c r="I88" s="36"/>
      <c r="J88" s="36"/>
      <c r="K88" s="36"/>
      <c r="L88" s="33"/>
    </row>
    <row r="89" spans="1:12" ht="24.75" customHeight="1">
      <c r="A89" s="35" t="s">
        <v>1460</v>
      </c>
      <c r="B89" s="35">
        <v>2120101</v>
      </c>
      <c r="C89" s="35" t="s">
        <v>1385</v>
      </c>
      <c r="D89" s="36">
        <f t="shared" si="2"/>
        <v>0</v>
      </c>
      <c r="E89" s="35"/>
      <c r="F89" s="35"/>
      <c r="G89" s="36">
        <f t="shared" si="3"/>
        <v>3500000</v>
      </c>
      <c r="H89" s="35"/>
      <c r="I89" s="35"/>
      <c r="J89" s="35"/>
      <c r="K89" s="36">
        <v>3500000</v>
      </c>
      <c r="L89" s="33"/>
    </row>
    <row r="90" spans="1:12" ht="24.75" customHeight="1">
      <c r="A90" s="35" t="s">
        <v>1461</v>
      </c>
      <c r="B90" s="35">
        <v>2140101</v>
      </c>
      <c r="C90" s="35" t="s">
        <v>1385</v>
      </c>
      <c r="D90" s="36">
        <f t="shared" si="2"/>
        <v>0</v>
      </c>
      <c r="E90" s="35"/>
      <c r="F90" s="35"/>
      <c r="G90" s="36">
        <f t="shared" si="3"/>
        <v>680000</v>
      </c>
      <c r="H90" s="35"/>
      <c r="I90" s="35"/>
      <c r="J90" s="35"/>
      <c r="K90" s="36">
        <v>680000</v>
      </c>
      <c r="L90" s="33"/>
    </row>
    <row r="91" spans="1:12" ht="24.75" customHeight="1">
      <c r="A91" s="35" t="s">
        <v>1462</v>
      </c>
      <c r="B91" s="35">
        <v>2110101</v>
      </c>
      <c r="C91" s="35" t="s">
        <v>1385</v>
      </c>
      <c r="D91" s="36">
        <f t="shared" si="2"/>
        <v>0</v>
      </c>
      <c r="E91" s="35"/>
      <c r="F91" s="35"/>
      <c r="G91" s="36">
        <f t="shared" si="3"/>
        <v>2000000</v>
      </c>
      <c r="H91" s="35"/>
      <c r="I91" s="35"/>
      <c r="J91" s="35"/>
      <c r="K91" s="27">
        <v>2000000</v>
      </c>
      <c r="L91" s="33"/>
    </row>
    <row r="92" spans="1:12" ht="24.75" customHeight="1">
      <c r="A92" s="35" t="s">
        <v>1463</v>
      </c>
      <c r="B92" s="35">
        <v>2010401</v>
      </c>
      <c r="C92" s="35" t="s">
        <v>1385</v>
      </c>
      <c r="D92" s="36">
        <f t="shared" si="2"/>
        <v>0</v>
      </c>
      <c r="E92" s="35"/>
      <c r="F92" s="35"/>
      <c r="G92" s="36">
        <f t="shared" si="3"/>
        <v>0</v>
      </c>
      <c r="H92" s="35"/>
      <c r="I92" s="35"/>
      <c r="J92" s="35"/>
      <c r="K92" s="35"/>
      <c r="L92" s="33"/>
    </row>
    <row r="93" spans="1:12" ht="24.75" customHeight="1">
      <c r="A93" s="35" t="s">
        <v>1464</v>
      </c>
      <c r="B93" s="35">
        <v>2010450</v>
      </c>
      <c r="C93" s="35" t="s">
        <v>1385</v>
      </c>
      <c r="D93" s="36">
        <f t="shared" si="2"/>
        <v>0</v>
      </c>
      <c r="E93" s="35"/>
      <c r="F93" s="35"/>
      <c r="G93" s="36">
        <f t="shared" si="3"/>
        <v>0</v>
      </c>
      <c r="H93" s="35"/>
      <c r="I93" s="35"/>
      <c r="J93" s="35"/>
      <c r="K93" s="35"/>
      <c r="L93" s="33"/>
    </row>
    <row r="94" spans="1:12" ht="24.75" customHeight="1">
      <c r="A94" s="35" t="s">
        <v>1465</v>
      </c>
      <c r="B94" s="35">
        <v>2120501</v>
      </c>
      <c r="C94" s="35" t="s">
        <v>1385</v>
      </c>
      <c r="D94" s="36">
        <f t="shared" si="2"/>
        <v>0</v>
      </c>
      <c r="E94" s="35"/>
      <c r="F94" s="35"/>
      <c r="G94" s="36">
        <f t="shared" si="3"/>
        <v>0</v>
      </c>
      <c r="H94" s="35"/>
      <c r="I94" s="35"/>
      <c r="J94" s="35"/>
      <c r="K94" s="35"/>
      <c r="L94" s="33"/>
    </row>
    <row r="95" spans="1:12" ht="24.75" customHeight="1">
      <c r="A95" s="35" t="s">
        <v>1466</v>
      </c>
      <c r="B95" s="35">
        <v>2120501</v>
      </c>
      <c r="C95" s="35" t="s">
        <v>1385</v>
      </c>
      <c r="D95" s="36">
        <f t="shared" si="2"/>
        <v>0</v>
      </c>
      <c r="E95" s="35"/>
      <c r="F95" s="35"/>
      <c r="G95" s="36">
        <f t="shared" si="3"/>
        <v>0</v>
      </c>
      <c r="H95" s="35"/>
      <c r="I95" s="35"/>
      <c r="J95" s="35"/>
      <c r="K95" s="35"/>
      <c r="L95" s="33"/>
    </row>
    <row r="96" spans="1:12" ht="24.75" customHeight="1">
      <c r="A96" s="37" t="s">
        <v>1467</v>
      </c>
      <c r="B96" s="37">
        <v>2010450</v>
      </c>
      <c r="C96" s="35" t="s">
        <v>1385</v>
      </c>
      <c r="D96" s="36">
        <f t="shared" si="2"/>
        <v>0</v>
      </c>
      <c r="E96" s="37"/>
      <c r="F96" s="37"/>
      <c r="G96" s="36">
        <f t="shared" si="3"/>
        <v>0</v>
      </c>
      <c r="H96" s="35"/>
      <c r="I96" s="35"/>
      <c r="J96" s="35"/>
      <c r="K96" s="35"/>
      <c r="L96" s="33"/>
    </row>
    <row r="97" spans="1:12" ht="24.75" customHeight="1">
      <c r="A97" s="37" t="s">
        <v>1468</v>
      </c>
      <c r="B97" s="37">
        <v>2120104</v>
      </c>
      <c r="C97" s="35" t="s">
        <v>1385</v>
      </c>
      <c r="D97" s="36">
        <f t="shared" si="2"/>
        <v>0</v>
      </c>
      <c r="E97" s="37"/>
      <c r="F97" s="37"/>
      <c r="G97" s="36">
        <f t="shared" si="3"/>
        <v>0</v>
      </c>
      <c r="H97" s="35"/>
      <c r="I97" s="35"/>
      <c r="J97" s="35"/>
      <c r="K97" s="35"/>
      <c r="L97" s="33"/>
    </row>
    <row r="98" spans="1:12" ht="24.75" customHeight="1">
      <c r="A98" s="37" t="s">
        <v>1469</v>
      </c>
      <c r="B98" s="37">
        <v>2210399</v>
      </c>
      <c r="C98" s="35" t="s">
        <v>1385</v>
      </c>
      <c r="D98" s="36">
        <f t="shared" si="2"/>
        <v>0</v>
      </c>
      <c r="E98" s="37"/>
      <c r="F98" s="37"/>
      <c r="G98" s="36">
        <f t="shared" si="3"/>
        <v>0</v>
      </c>
      <c r="H98" s="35"/>
      <c r="I98" s="35"/>
      <c r="J98" s="35"/>
      <c r="K98" s="35"/>
      <c r="L98" s="33"/>
    </row>
    <row r="99" spans="1:12" ht="24.75" customHeight="1">
      <c r="A99" s="37" t="s">
        <v>1470</v>
      </c>
      <c r="B99" s="37">
        <v>2010301</v>
      </c>
      <c r="C99" s="35" t="s">
        <v>1385</v>
      </c>
      <c r="D99" s="36">
        <f t="shared" si="2"/>
        <v>0</v>
      </c>
      <c r="E99" s="37"/>
      <c r="F99" s="37"/>
      <c r="G99" s="36">
        <f t="shared" si="3"/>
        <v>0</v>
      </c>
      <c r="H99" s="35"/>
      <c r="I99" s="35"/>
      <c r="J99" s="35"/>
      <c r="K99" s="35"/>
      <c r="L99" s="33"/>
    </row>
    <row r="100" spans="1:12" ht="24.75" customHeight="1">
      <c r="A100" s="36" t="s">
        <v>1471</v>
      </c>
      <c r="B100" s="36">
        <v>2130104</v>
      </c>
      <c r="C100" s="35" t="s">
        <v>1385</v>
      </c>
      <c r="D100" s="36">
        <f t="shared" si="2"/>
        <v>0</v>
      </c>
      <c r="E100" s="36"/>
      <c r="F100" s="36"/>
      <c r="G100" s="36">
        <f t="shared" si="3"/>
        <v>1686000</v>
      </c>
      <c r="H100" s="36"/>
      <c r="I100" s="36">
        <v>1686000</v>
      </c>
      <c r="J100" s="36"/>
      <c r="K100" s="36"/>
      <c r="L100" s="33"/>
    </row>
    <row r="101" spans="1:12" ht="24.75" customHeight="1">
      <c r="A101" s="35" t="s">
        <v>1472</v>
      </c>
      <c r="B101" s="35">
        <v>2130204</v>
      </c>
      <c r="C101" s="35" t="s">
        <v>1385</v>
      </c>
      <c r="D101" s="36">
        <f t="shared" si="2"/>
        <v>0</v>
      </c>
      <c r="E101" s="35"/>
      <c r="F101" s="35"/>
      <c r="G101" s="36">
        <f t="shared" si="3"/>
        <v>0</v>
      </c>
      <c r="H101" s="35"/>
      <c r="I101" s="35"/>
      <c r="J101" s="35"/>
      <c r="K101" s="35"/>
      <c r="L101" s="33"/>
    </row>
    <row r="102" spans="1:12" ht="24.75" customHeight="1">
      <c r="A102" s="35" t="s">
        <v>1472</v>
      </c>
      <c r="B102" s="35">
        <v>2130299</v>
      </c>
      <c r="C102" s="35" t="s">
        <v>1385</v>
      </c>
      <c r="D102" s="36">
        <f t="shared" si="2"/>
        <v>0</v>
      </c>
      <c r="E102" s="35"/>
      <c r="F102" s="35"/>
      <c r="G102" s="36">
        <f t="shared" si="3"/>
        <v>1763600</v>
      </c>
      <c r="H102" s="35"/>
      <c r="I102" s="35">
        <v>1763600</v>
      </c>
      <c r="J102" s="35"/>
      <c r="K102" s="35"/>
      <c r="L102" s="33"/>
    </row>
    <row r="103" spans="1:12" ht="24.75" customHeight="1">
      <c r="A103" s="35" t="s">
        <v>1473</v>
      </c>
      <c r="B103" s="35">
        <v>2130302</v>
      </c>
      <c r="C103" s="35" t="s">
        <v>1385</v>
      </c>
      <c r="D103" s="36">
        <f t="shared" si="2"/>
        <v>0</v>
      </c>
      <c r="E103" s="35"/>
      <c r="F103" s="35"/>
      <c r="G103" s="36">
        <f t="shared" si="3"/>
        <v>0</v>
      </c>
      <c r="H103" s="35"/>
      <c r="I103" s="35"/>
      <c r="J103" s="35"/>
      <c r="K103" s="35"/>
      <c r="L103" s="33"/>
    </row>
    <row r="104" spans="1:12" ht="24.75" customHeight="1">
      <c r="A104" s="35" t="s">
        <v>1474</v>
      </c>
      <c r="B104" s="35">
        <v>2130104</v>
      </c>
      <c r="C104" s="35" t="s">
        <v>1385</v>
      </c>
      <c r="D104" s="36">
        <f t="shared" si="2"/>
        <v>0</v>
      </c>
      <c r="E104" s="35"/>
      <c r="F104" s="35"/>
      <c r="G104" s="36">
        <f t="shared" si="3"/>
        <v>0</v>
      </c>
      <c r="H104" s="35"/>
      <c r="I104" s="35"/>
      <c r="J104" s="35"/>
      <c r="K104" s="35"/>
      <c r="L104" s="33"/>
    </row>
    <row r="105" spans="1:12" ht="24.75" customHeight="1">
      <c r="A105" s="35" t="s">
        <v>1474</v>
      </c>
      <c r="B105" s="35">
        <v>2130199</v>
      </c>
      <c r="C105" s="35" t="s">
        <v>1385</v>
      </c>
      <c r="D105" s="36">
        <f t="shared" si="2"/>
        <v>0</v>
      </c>
      <c r="E105" s="35"/>
      <c r="F105" s="35"/>
      <c r="G105" s="36">
        <f t="shared" si="3"/>
        <v>300000</v>
      </c>
      <c r="H105" s="35"/>
      <c r="I105" s="35"/>
      <c r="J105" s="35"/>
      <c r="K105" s="35">
        <v>300000</v>
      </c>
      <c r="L105" s="33"/>
    </row>
    <row r="106" spans="1:12" ht="24.75" customHeight="1">
      <c r="A106" s="35" t="s">
        <v>1475</v>
      </c>
      <c r="B106" s="35">
        <v>2130501</v>
      </c>
      <c r="C106" s="35" t="s">
        <v>1385</v>
      </c>
      <c r="D106" s="36">
        <f t="shared" si="2"/>
        <v>0</v>
      </c>
      <c r="E106" s="35"/>
      <c r="F106" s="35"/>
      <c r="G106" s="36">
        <f t="shared" si="3"/>
        <v>200000</v>
      </c>
      <c r="H106" s="35"/>
      <c r="I106" s="36">
        <v>200000</v>
      </c>
      <c r="J106" s="35"/>
      <c r="K106" s="35"/>
      <c r="L106" s="33"/>
    </row>
    <row r="107" spans="1:12" ht="24.75" customHeight="1">
      <c r="A107" s="35" t="s">
        <v>1476</v>
      </c>
      <c r="B107" s="35">
        <v>2130101</v>
      </c>
      <c r="C107" s="35" t="s">
        <v>1385</v>
      </c>
      <c r="D107" s="36">
        <f t="shared" si="2"/>
        <v>0</v>
      </c>
      <c r="E107" s="35"/>
      <c r="F107" s="35"/>
      <c r="G107" s="36">
        <f t="shared" si="3"/>
        <v>0</v>
      </c>
      <c r="H107" s="35"/>
      <c r="I107" s="35"/>
      <c r="J107" s="35"/>
      <c r="K107" s="35"/>
      <c r="L107" s="33"/>
    </row>
    <row r="108" spans="1:12" ht="24.75" customHeight="1">
      <c r="A108" s="35" t="s">
        <v>1476</v>
      </c>
      <c r="B108" s="35">
        <v>2130104</v>
      </c>
      <c r="C108" s="35" t="s">
        <v>1385</v>
      </c>
      <c r="D108" s="36">
        <f t="shared" si="2"/>
        <v>0</v>
      </c>
      <c r="E108" s="35"/>
      <c r="F108" s="35"/>
      <c r="G108" s="36">
        <f t="shared" si="3"/>
        <v>0</v>
      </c>
      <c r="H108" s="35"/>
      <c r="I108" s="35"/>
      <c r="J108" s="35"/>
      <c r="K108" s="35"/>
      <c r="L108" s="33"/>
    </row>
    <row r="109" spans="1:12" ht="24.75" customHeight="1">
      <c r="A109" s="35" t="s">
        <v>1477</v>
      </c>
      <c r="B109" s="35">
        <v>2130104</v>
      </c>
      <c r="C109" s="35" t="s">
        <v>1385</v>
      </c>
      <c r="D109" s="36">
        <f t="shared" si="2"/>
        <v>0</v>
      </c>
      <c r="E109" s="35"/>
      <c r="F109" s="35"/>
      <c r="G109" s="36">
        <f t="shared" si="3"/>
        <v>0</v>
      </c>
      <c r="H109" s="35"/>
      <c r="I109" s="35"/>
      <c r="J109" s="35"/>
      <c r="K109" s="35"/>
      <c r="L109" s="33"/>
    </row>
    <row r="110" spans="1:12" ht="24.75" customHeight="1">
      <c r="A110" s="15" t="s">
        <v>1478</v>
      </c>
      <c r="B110" s="35">
        <v>2130104</v>
      </c>
      <c r="C110" s="35" t="s">
        <v>1385</v>
      </c>
      <c r="D110" s="36">
        <f t="shared" si="2"/>
        <v>0</v>
      </c>
      <c r="E110" s="37"/>
      <c r="F110" s="37"/>
      <c r="G110" s="36">
        <f t="shared" si="3"/>
        <v>0</v>
      </c>
      <c r="H110" s="35"/>
      <c r="I110" s="35"/>
      <c r="J110" s="35"/>
      <c r="K110" s="35"/>
      <c r="L110" s="33"/>
    </row>
    <row r="111" spans="1:12" ht="24.75" customHeight="1">
      <c r="A111" s="35" t="s">
        <v>1479</v>
      </c>
      <c r="B111" s="37">
        <v>2010301</v>
      </c>
      <c r="C111" s="35" t="s">
        <v>1385</v>
      </c>
      <c r="D111" s="36">
        <f t="shared" si="2"/>
        <v>0</v>
      </c>
      <c r="E111" s="37"/>
      <c r="F111" s="37"/>
      <c r="G111" s="36">
        <f t="shared" si="3"/>
        <v>0</v>
      </c>
      <c r="H111" s="35"/>
      <c r="I111" s="35"/>
      <c r="J111" s="35"/>
      <c r="K111" s="35"/>
      <c r="L111" s="33"/>
    </row>
    <row r="112" spans="1:12" ht="24.75" customHeight="1">
      <c r="A112" s="37" t="s">
        <v>1480</v>
      </c>
      <c r="B112" s="37">
        <v>2130104</v>
      </c>
      <c r="C112" s="35" t="s">
        <v>1385</v>
      </c>
      <c r="D112" s="36">
        <f t="shared" si="2"/>
        <v>0</v>
      </c>
      <c r="E112" s="37"/>
      <c r="F112" s="37"/>
      <c r="G112" s="36">
        <f t="shared" si="3"/>
        <v>0</v>
      </c>
      <c r="H112" s="35"/>
      <c r="I112" s="35"/>
      <c r="J112" s="35"/>
      <c r="K112" s="35"/>
      <c r="L112" s="33"/>
    </row>
    <row r="113" spans="1:12" ht="24.75" customHeight="1">
      <c r="A113" s="37" t="s">
        <v>1481</v>
      </c>
      <c r="B113" s="37">
        <v>2200509</v>
      </c>
      <c r="C113" s="35" t="s">
        <v>1385</v>
      </c>
      <c r="D113" s="36">
        <f t="shared" si="2"/>
        <v>0</v>
      </c>
      <c r="E113" s="37"/>
      <c r="F113" s="37"/>
      <c r="G113" s="36">
        <f t="shared" si="3"/>
        <v>0</v>
      </c>
      <c r="H113" s="35"/>
      <c r="I113" s="35"/>
      <c r="J113" s="35"/>
      <c r="K113" s="35"/>
      <c r="L113" s="33"/>
    </row>
    <row r="114" spans="1:12" ht="24.75" customHeight="1">
      <c r="A114" s="37" t="s">
        <v>1482</v>
      </c>
      <c r="B114" s="37">
        <v>2130210</v>
      </c>
      <c r="C114" s="35" t="s">
        <v>1385</v>
      </c>
      <c r="D114" s="36">
        <f t="shared" si="2"/>
        <v>0</v>
      </c>
      <c r="E114" s="45"/>
      <c r="F114" s="45"/>
      <c r="G114" s="36">
        <f t="shared" si="3"/>
        <v>0</v>
      </c>
      <c r="H114" s="35"/>
      <c r="I114" s="35"/>
      <c r="J114" s="35"/>
      <c r="K114" s="35"/>
      <c r="L114" s="33"/>
    </row>
    <row r="115" spans="1:12" ht="24.75" customHeight="1">
      <c r="A115" s="61" t="s">
        <v>1525</v>
      </c>
      <c r="B115" s="61">
        <v>2050802</v>
      </c>
      <c r="C115" s="61" t="s">
        <v>1526</v>
      </c>
      <c r="D115" s="36">
        <f t="shared" si="2"/>
        <v>0</v>
      </c>
      <c r="E115" s="26"/>
      <c r="F115" s="26"/>
      <c r="G115" s="36">
        <f t="shared" si="3"/>
        <v>0</v>
      </c>
      <c r="H115" s="26"/>
      <c r="I115" s="26"/>
      <c r="J115" s="26"/>
      <c r="K115" s="26"/>
      <c r="L115" s="33"/>
    </row>
    <row r="116" spans="1:12" ht="24.75" customHeight="1">
      <c r="A116" s="61" t="s">
        <v>1484</v>
      </c>
      <c r="B116" s="61">
        <v>2060701</v>
      </c>
      <c r="C116" s="61" t="s">
        <v>1526</v>
      </c>
      <c r="D116" s="36">
        <f t="shared" si="2"/>
        <v>0</v>
      </c>
      <c r="E116" s="27"/>
      <c r="F116" s="27"/>
      <c r="G116" s="36">
        <f t="shared" si="3"/>
        <v>0</v>
      </c>
      <c r="H116" s="27"/>
      <c r="I116" s="27"/>
      <c r="J116" s="27"/>
      <c r="K116" s="27"/>
      <c r="L116" s="33"/>
    </row>
    <row r="117" spans="1:12" ht="24.75" customHeight="1">
      <c r="A117" s="63" t="s">
        <v>1485</v>
      </c>
      <c r="B117" s="63">
        <v>2012950</v>
      </c>
      <c r="C117" s="61" t="s">
        <v>1526</v>
      </c>
      <c r="D117" s="36">
        <f t="shared" si="2"/>
        <v>0</v>
      </c>
      <c r="E117" s="27"/>
      <c r="F117" s="27"/>
      <c r="G117" s="36">
        <f t="shared" si="3"/>
        <v>0</v>
      </c>
      <c r="H117" s="27"/>
      <c r="I117" s="27"/>
      <c r="J117" s="27"/>
      <c r="K117" s="27"/>
      <c r="L117" s="33"/>
    </row>
    <row r="118" spans="1:12" ht="24.75" customHeight="1">
      <c r="A118" s="63" t="s">
        <v>1486</v>
      </c>
      <c r="B118" s="63">
        <v>2013301</v>
      </c>
      <c r="C118" s="61" t="s">
        <v>1526</v>
      </c>
      <c r="D118" s="36">
        <f t="shared" si="2"/>
        <v>0</v>
      </c>
      <c r="E118" s="27"/>
      <c r="F118" s="27"/>
      <c r="G118" s="36">
        <f t="shared" si="3"/>
        <v>0</v>
      </c>
      <c r="H118" s="27"/>
      <c r="I118" s="27"/>
      <c r="J118" s="27"/>
      <c r="K118" s="27"/>
      <c r="L118" s="33"/>
    </row>
    <row r="119" spans="1:12" ht="24.75" customHeight="1">
      <c r="A119" s="61" t="s">
        <v>1487</v>
      </c>
      <c r="B119" s="61">
        <v>2050304</v>
      </c>
      <c r="C119" s="61" t="s">
        <v>1526</v>
      </c>
      <c r="D119" s="36">
        <f t="shared" si="2"/>
        <v>0</v>
      </c>
      <c r="E119" s="27"/>
      <c r="F119" s="27"/>
      <c r="G119" s="36">
        <f t="shared" si="3"/>
        <v>0</v>
      </c>
      <c r="H119" s="27"/>
      <c r="I119" s="27"/>
      <c r="J119" s="27"/>
      <c r="K119" s="27"/>
      <c r="L119" s="33"/>
    </row>
    <row r="120" spans="1:12" ht="24.75" customHeight="1">
      <c r="A120" s="61" t="s">
        <v>1488</v>
      </c>
      <c r="B120" s="61">
        <v>2070102</v>
      </c>
      <c r="C120" s="61" t="s">
        <v>1526</v>
      </c>
      <c r="D120" s="36">
        <f t="shared" si="2"/>
        <v>0</v>
      </c>
      <c r="E120" s="27"/>
      <c r="F120" s="27"/>
      <c r="G120" s="36">
        <f t="shared" si="3"/>
        <v>0</v>
      </c>
      <c r="H120" s="27"/>
      <c r="I120" s="27"/>
      <c r="J120" s="27"/>
      <c r="K120" s="27"/>
      <c r="L120" s="33"/>
    </row>
    <row r="121" spans="1:12" ht="24.75" customHeight="1">
      <c r="A121" s="61" t="s">
        <v>1489</v>
      </c>
      <c r="B121" s="61">
        <v>2070104</v>
      </c>
      <c r="C121" s="61" t="s">
        <v>1526</v>
      </c>
      <c r="D121" s="36">
        <f t="shared" si="2"/>
        <v>0</v>
      </c>
      <c r="E121" s="27"/>
      <c r="F121" s="27"/>
      <c r="G121" s="36">
        <f t="shared" si="3"/>
        <v>0</v>
      </c>
      <c r="H121" s="27"/>
      <c r="I121" s="27"/>
      <c r="J121" s="27"/>
      <c r="K121" s="27"/>
      <c r="L121" s="33"/>
    </row>
    <row r="122" spans="1:12" ht="24.75" customHeight="1">
      <c r="A122" s="61" t="s">
        <v>1490</v>
      </c>
      <c r="B122" s="61">
        <v>2070801</v>
      </c>
      <c r="C122" s="61" t="s">
        <v>1526</v>
      </c>
      <c r="D122" s="36">
        <f t="shared" si="2"/>
        <v>0</v>
      </c>
      <c r="E122" s="27"/>
      <c r="F122" s="27"/>
      <c r="G122" s="36">
        <f t="shared" si="3"/>
        <v>0</v>
      </c>
      <c r="H122" s="27"/>
      <c r="I122" s="27"/>
      <c r="J122" s="27"/>
      <c r="K122" s="27"/>
      <c r="L122" s="33"/>
    </row>
    <row r="123" spans="1:12" ht="24.75" customHeight="1">
      <c r="A123" s="65" t="s">
        <v>1491</v>
      </c>
      <c r="B123" s="61">
        <v>2070114</v>
      </c>
      <c r="C123" s="61" t="s">
        <v>1526</v>
      </c>
      <c r="D123" s="36">
        <f t="shared" si="2"/>
        <v>0</v>
      </c>
      <c r="E123" s="29"/>
      <c r="F123" s="29"/>
      <c r="G123" s="36">
        <f t="shared" si="3"/>
        <v>0</v>
      </c>
      <c r="H123" s="27"/>
      <c r="I123" s="27"/>
      <c r="J123" s="27"/>
      <c r="K123" s="27"/>
      <c r="L123" s="33"/>
    </row>
    <row r="124" spans="1:12" ht="24.75" customHeight="1">
      <c r="A124" s="61" t="s">
        <v>1492</v>
      </c>
      <c r="B124" s="61">
        <v>2050299</v>
      </c>
      <c r="C124" s="61" t="s">
        <v>1526</v>
      </c>
      <c r="D124" s="36">
        <f t="shared" si="2"/>
        <v>0</v>
      </c>
      <c r="E124" s="29"/>
      <c r="F124" s="29"/>
      <c r="G124" s="36">
        <f t="shared" si="3"/>
        <v>0</v>
      </c>
      <c r="H124" s="27"/>
      <c r="I124" s="27"/>
      <c r="J124" s="27"/>
      <c r="K124" s="27"/>
      <c r="L124" s="33"/>
    </row>
    <row r="125" spans="1:12" ht="24.75" customHeight="1">
      <c r="A125" s="61" t="s">
        <v>1493</v>
      </c>
      <c r="B125" s="66">
        <v>2050204</v>
      </c>
      <c r="C125" s="61" t="s">
        <v>1526</v>
      </c>
      <c r="D125" s="36">
        <f t="shared" si="2"/>
        <v>0</v>
      </c>
      <c r="E125" s="29"/>
      <c r="F125" s="29"/>
      <c r="G125" s="36">
        <f t="shared" si="3"/>
        <v>0</v>
      </c>
      <c r="H125" s="27"/>
      <c r="I125" s="27"/>
      <c r="J125" s="27"/>
      <c r="K125" s="27"/>
      <c r="L125" s="33"/>
    </row>
    <row r="126" spans="1:12" ht="24.75" customHeight="1">
      <c r="A126" s="61" t="s">
        <v>1494</v>
      </c>
      <c r="B126" s="66">
        <v>2050299</v>
      </c>
      <c r="C126" s="61" t="s">
        <v>1526</v>
      </c>
      <c r="D126" s="36">
        <f t="shared" si="2"/>
        <v>0</v>
      </c>
      <c r="E126" s="29"/>
      <c r="F126" s="29"/>
      <c r="G126" s="36">
        <f t="shared" si="3"/>
        <v>0</v>
      </c>
      <c r="H126" s="27"/>
      <c r="I126" s="27"/>
      <c r="J126" s="27"/>
      <c r="K126" s="27"/>
      <c r="L126" s="33"/>
    </row>
    <row r="127" spans="1:12" ht="27" customHeight="1">
      <c r="A127" s="27" t="s">
        <v>1495</v>
      </c>
      <c r="B127" s="35">
        <v>2010301</v>
      </c>
      <c r="C127" s="35" t="s">
        <v>1385</v>
      </c>
      <c r="D127" s="36">
        <f t="shared" si="2"/>
        <v>0</v>
      </c>
      <c r="E127" s="26"/>
      <c r="F127" s="26"/>
      <c r="G127" s="36">
        <f t="shared" si="3"/>
        <v>0</v>
      </c>
      <c r="H127" s="26"/>
      <c r="I127" s="26"/>
      <c r="J127" s="26"/>
      <c r="K127" s="26"/>
      <c r="L127" s="33"/>
    </row>
    <row r="128" spans="1:12" ht="24.75" customHeight="1">
      <c r="A128" s="27" t="s">
        <v>1496</v>
      </c>
      <c r="B128" s="35">
        <v>2010301</v>
      </c>
      <c r="C128" s="35" t="s">
        <v>1385</v>
      </c>
      <c r="D128" s="36">
        <f t="shared" si="2"/>
        <v>0</v>
      </c>
      <c r="E128" s="27"/>
      <c r="F128" s="27"/>
      <c r="G128" s="36">
        <f t="shared" si="3"/>
        <v>0</v>
      </c>
      <c r="H128" s="27"/>
      <c r="I128" s="27"/>
      <c r="J128" s="27"/>
      <c r="K128" s="27"/>
      <c r="L128" s="33"/>
    </row>
    <row r="129" spans="1:12" ht="24.75" customHeight="1">
      <c r="A129" s="27" t="s">
        <v>1497</v>
      </c>
      <c r="B129" s="35">
        <v>2010301</v>
      </c>
      <c r="C129" s="35" t="s">
        <v>1385</v>
      </c>
      <c r="D129" s="36">
        <f t="shared" si="2"/>
        <v>0</v>
      </c>
      <c r="E129" s="27"/>
      <c r="F129" s="27"/>
      <c r="G129" s="36">
        <f t="shared" si="3"/>
        <v>0</v>
      </c>
      <c r="H129" s="27"/>
      <c r="I129" s="27"/>
      <c r="J129" s="27"/>
      <c r="K129" s="27"/>
      <c r="L129" s="33"/>
    </row>
    <row r="130" spans="1:12" ht="24.75" customHeight="1">
      <c r="A130" s="27" t="s">
        <v>1498</v>
      </c>
      <c r="B130" s="35">
        <v>2010301</v>
      </c>
      <c r="C130" s="35" t="s">
        <v>1385</v>
      </c>
      <c r="D130" s="36">
        <f t="shared" si="2"/>
        <v>0</v>
      </c>
      <c r="E130" s="27"/>
      <c r="F130" s="27"/>
      <c r="G130" s="36">
        <f t="shared" si="3"/>
        <v>0</v>
      </c>
      <c r="H130" s="27"/>
      <c r="I130" s="27"/>
      <c r="J130" s="27"/>
      <c r="K130" s="27"/>
      <c r="L130" s="33"/>
    </row>
    <row r="131" spans="1:12" ht="24.75" customHeight="1">
      <c r="A131" s="27" t="s">
        <v>1499</v>
      </c>
      <c r="B131" s="35">
        <v>2010301</v>
      </c>
      <c r="C131" s="35" t="s">
        <v>1385</v>
      </c>
      <c r="D131" s="36">
        <f t="shared" si="2"/>
        <v>0</v>
      </c>
      <c r="E131" s="27"/>
      <c r="F131" s="27"/>
      <c r="G131" s="36">
        <f t="shared" si="3"/>
        <v>0</v>
      </c>
      <c r="H131" s="27"/>
      <c r="I131" s="27"/>
      <c r="J131" s="27"/>
      <c r="K131" s="27"/>
      <c r="L131" s="33"/>
    </row>
    <row r="132" spans="1:12" ht="24.75" customHeight="1">
      <c r="A132" s="27" t="s">
        <v>1500</v>
      </c>
      <c r="B132" s="35">
        <v>2010301</v>
      </c>
      <c r="C132" s="35" t="s">
        <v>1385</v>
      </c>
      <c r="D132" s="36">
        <f t="shared" si="2"/>
        <v>0</v>
      </c>
      <c r="E132" s="27"/>
      <c r="F132" s="27"/>
      <c r="G132" s="36">
        <f t="shared" si="3"/>
        <v>0</v>
      </c>
      <c r="H132" s="27"/>
      <c r="I132" s="27"/>
      <c r="J132" s="27"/>
      <c r="K132" s="27"/>
      <c r="L132" s="33"/>
    </row>
    <row r="133" spans="1:12" ht="24.75" customHeight="1">
      <c r="A133" s="27" t="s">
        <v>1501</v>
      </c>
      <c r="B133" s="35">
        <v>2010301</v>
      </c>
      <c r="C133" s="35" t="s">
        <v>1385</v>
      </c>
      <c r="D133" s="36">
        <f t="shared" si="2"/>
        <v>0</v>
      </c>
      <c r="E133" s="27"/>
      <c r="F133" s="27"/>
      <c r="G133" s="36">
        <f t="shared" si="3"/>
        <v>0</v>
      </c>
      <c r="H133" s="27"/>
      <c r="I133" s="27"/>
      <c r="J133" s="27"/>
      <c r="K133" s="27"/>
      <c r="L133" s="33"/>
    </row>
    <row r="134" spans="1:12" ht="24.75" customHeight="1">
      <c r="A134" s="27" t="s">
        <v>1502</v>
      </c>
      <c r="B134" s="35">
        <v>2010301</v>
      </c>
      <c r="C134" s="35" t="s">
        <v>1385</v>
      </c>
      <c r="D134" s="36">
        <f>E134+F134</f>
        <v>0</v>
      </c>
      <c r="E134" s="27"/>
      <c r="F134" s="27"/>
      <c r="G134" s="36">
        <f>SUM(H134:K134)</f>
        <v>0</v>
      </c>
      <c r="H134" s="27"/>
      <c r="I134" s="27"/>
      <c r="J134" s="27"/>
      <c r="K134" s="27"/>
      <c r="L134" s="33"/>
    </row>
    <row r="135" spans="1:12" ht="24.75" customHeight="1">
      <c r="A135" s="29" t="s">
        <v>1503</v>
      </c>
      <c r="B135" s="35">
        <v>2010301</v>
      </c>
      <c r="C135" s="35" t="s">
        <v>1385</v>
      </c>
      <c r="D135" s="36">
        <f>E135+F135</f>
        <v>0</v>
      </c>
      <c r="E135" s="29"/>
      <c r="F135" s="29"/>
      <c r="G135" s="36">
        <f>SUM(H135:K135)</f>
        <v>0</v>
      </c>
      <c r="H135" s="27"/>
      <c r="I135" s="27"/>
      <c r="J135" s="27"/>
      <c r="K135" s="27"/>
      <c r="L135" s="33"/>
    </row>
    <row r="136" spans="1:12" ht="24.75" customHeight="1">
      <c r="A136" s="37" t="s">
        <v>1504</v>
      </c>
      <c r="B136" s="35"/>
      <c r="C136" s="35"/>
      <c r="D136" s="36">
        <f>E136+F136</f>
        <v>0</v>
      </c>
      <c r="E136" s="29"/>
      <c r="F136" s="29"/>
      <c r="G136" s="36">
        <f>SUM(H136:K136)</f>
        <v>0</v>
      </c>
      <c r="H136" s="27"/>
      <c r="I136" s="27"/>
      <c r="J136" s="27"/>
      <c r="K136" s="27"/>
      <c r="L136" s="27">
        <v>364460000</v>
      </c>
    </row>
    <row r="137" spans="1:12" ht="24.75" customHeight="1">
      <c r="A137" s="37" t="s">
        <v>663</v>
      </c>
      <c r="B137" s="35"/>
      <c r="C137" s="35"/>
      <c r="D137" s="36">
        <f>E137+F137</f>
        <v>0</v>
      </c>
      <c r="E137" s="29"/>
      <c r="F137" s="29"/>
      <c r="G137" s="36">
        <f>SUM(H137:K137)</f>
        <v>0</v>
      </c>
      <c r="H137" s="27"/>
      <c r="I137" s="27"/>
      <c r="J137" s="27"/>
      <c r="K137" s="27"/>
      <c r="L137" s="27">
        <v>535070000</v>
      </c>
    </row>
    <row r="138" spans="1:12" ht="39" customHeight="1">
      <c r="A138" s="6" t="s">
        <v>1505</v>
      </c>
      <c r="B138" s="6"/>
      <c r="C138" s="6"/>
      <c r="D138" s="36">
        <f>E138+F138</f>
        <v>0</v>
      </c>
      <c r="E138" s="6">
        <f>SUM(E6:E135)</f>
        <v>0</v>
      </c>
      <c r="F138" s="6">
        <f>SUM(F6:F135)</f>
        <v>0</v>
      </c>
      <c r="G138" s="36">
        <f>SUM(H138:K138)</f>
        <v>15068600</v>
      </c>
      <c r="H138" s="6">
        <f>SUM(H6:H135)</f>
        <v>0</v>
      </c>
      <c r="I138" s="6">
        <f>SUM(I6:I135)</f>
        <v>3649600</v>
      </c>
      <c r="J138" s="6">
        <f>SUM(J6:J135)</f>
        <v>0</v>
      </c>
      <c r="K138" s="6">
        <f>SUM(K6:K135)</f>
        <v>11419000</v>
      </c>
      <c r="L138" s="6">
        <f>SUM(L6:L137)</f>
        <v>899530000</v>
      </c>
    </row>
    <row r="140" spans="1:11" ht="12.75">
      <c r="A140" s="72" t="s">
        <v>1506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</row>
    <row r="141" spans="1:11" ht="23.25" customHeight="1">
      <c r="A141" s="72" t="s">
        <v>1507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</row>
  </sheetData>
  <sheetProtection/>
  <mergeCells count="8">
    <mergeCell ref="A2:K2"/>
    <mergeCell ref="D4:F4"/>
    <mergeCell ref="G4:K4"/>
    <mergeCell ref="A140:K140"/>
    <mergeCell ref="A141:K141"/>
    <mergeCell ref="A4:A5"/>
    <mergeCell ref="B4:B5"/>
    <mergeCell ref="C4:C5"/>
  </mergeCells>
  <printOptions/>
  <pageMargins left="0.33" right="0.16" top="0.35" bottom="0.36" header="0.26" footer="0.2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 topLeftCell="A33">
      <selection activeCell="U34" sqref="U34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10.8515625" style="0" customWidth="1"/>
    <col min="4" max="4" width="12.7109375" style="0" customWidth="1"/>
    <col min="5" max="5" width="10.7109375" style="0" customWidth="1"/>
    <col min="6" max="7" width="10.57421875" style="0" customWidth="1"/>
    <col min="8" max="8" width="8.28125" style="0" customWidth="1"/>
    <col min="9" max="9" width="11.421875" style="0" customWidth="1"/>
    <col min="10" max="10" width="11.28125" style="0" customWidth="1"/>
    <col min="11" max="11" width="9.140625" style="0" customWidth="1"/>
    <col min="12" max="12" width="9.28125" style="0" customWidth="1"/>
    <col min="13" max="15" width="8.7109375" style="0" customWidth="1"/>
  </cols>
  <sheetData>
    <row r="1" spans="1:3" ht="30" customHeight="1">
      <c r="A1" s="17" t="s">
        <v>1584</v>
      </c>
      <c r="B1" s="17"/>
      <c r="C1" s="17"/>
    </row>
    <row r="2" spans="1:15" ht="28.5" customHeight="1">
      <c r="A2" s="18" t="s">
        <v>1585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4" ht="21.75" customHeight="1">
      <c r="B3" s="17"/>
      <c r="C3" s="17"/>
      <c r="F3" s="68"/>
      <c r="G3" s="68"/>
      <c r="H3" s="68"/>
      <c r="I3" s="68"/>
      <c r="J3" s="17"/>
      <c r="M3" s="17" t="s">
        <v>1366</v>
      </c>
      <c r="N3" s="17"/>
    </row>
    <row r="4" spans="1:15" ht="23.25" customHeight="1">
      <c r="A4" s="19" t="s">
        <v>1367</v>
      </c>
      <c r="B4" s="20" t="s">
        <v>1368</v>
      </c>
      <c r="C4" s="20" t="s">
        <v>1369</v>
      </c>
      <c r="D4" s="20" t="s">
        <v>1370</v>
      </c>
      <c r="E4" s="73" t="s">
        <v>1586</v>
      </c>
      <c r="F4" s="74"/>
      <c r="G4" s="74"/>
      <c r="H4" s="74"/>
      <c r="I4" s="74"/>
      <c r="J4" s="24" t="s">
        <v>1587</v>
      </c>
      <c r="K4" s="24"/>
      <c r="L4" s="24"/>
      <c r="M4" s="24"/>
      <c r="N4" s="24"/>
      <c r="O4" s="24"/>
    </row>
    <row r="5" spans="1:15" ht="44.25" customHeight="1">
      <c r="A5" s="25"/>
      <c r="B5" s="26"/>
      <c r="C5" s="26"/>
      <c r="D5" s="26"/>
      <c r="E5" s="24" t="s">
        <v>1351</v>
      </c>
      <c r="F5" s="24" t="s">
        <v>1588</v>
      </c>
      <c r="G5" s="24" t="s">
        <v>1589</v>
      </c>
      <c r="H5" s="24" t="s">
        <v>1590</v>
      </c>
      <c r="I5" s="24" t="s">
        <v>1379</v>
      </c>
      <c r="J5" s="24" t="s">
        <v>1351</v>
      </c>
      <c r="K5" s="24" t="s">
        <v>1591</v>
      </c>
      <c r="L5" s="24" t="s">
        <v>1592</v>
      </c>
      <c r="M5" s="24" t="s">
        <v>1593</v>
      </c>
      <c r="N5" s="24" t="s">
        <v>1594</v>
      </c>
      <c r="O5" s="24" t="s">
        <v>1595</v>
      </c>
    </row>
    <row r="6" spans="1:15" ht="24.75" customHeight="1">
      <c r="A6" s="75" t="s">
        <v>1596</v>
      </c>
      <c r="B6" s="53">
        <v>2010101</v>
      </c>
      <c r="C6" s="53" t="s">
        <v>1385</v>
      </c>
      <c r="D6" s="53">
        <f>E6+J6+'[2]经济分类（2)'!I6+'[2]经济分类（3)'!D6+'[2]经济分类（3)'!K6+'[2]经济分类（3)'!O6+'[2]经济分类（4)'!D6+'[2]经济分类（4)'!H6</f>
        <v>4200300</v>
      </c>
      <c r="E6" s="53">
        <f>SUM(F6:I6)</f>
        <v>1966100</v>
      </c>
      <c r="F6" s="53">
        <v>1966100</v>
      </c>
      <c r="G6" s="53"/>
      <c r="H6" s="53"/>
      <c r="I6" s="53"/>
      <c r="J6" s="54">
        <f>K6+L6+M6+N6+O6+'[2]经济分类（2)'!D6+'[2]经济分类（2)'!E6+'[2]经济分类（2)'!F6+'[2]经济分类（2)'!G6+'[2]经济分类（2)'!H6</f>
        <v>939336</v>
      </c>
      <c r="K6" s="54">
        <v>689336</v>
      </c>
      <c r="L6" s="54"/>
      <c r="M6" s="54">
        <v>60000</v>
      </c>
      <c r="N6" s="54"/>
      <c r="O6" s="54"/>
    </row>
    <row r="7" spans="1:15" ht="24.75" customHeight="1">
      <c r="A7" s="75" t="s">
        <v>1386</v>
      </c>
      <c r="B7" s="53">
        <v>2010201</v>
      </c>
      <c r="C7" s="53" t="s">
        <v>1385</v>
      </c>
      <c r="D7" s="53">
        <f>E7+J7+'[2]经济分类（2)'!I7+'[2]经济分类（3)'!D7+'[2]经济分类（3)'!K7+'[2]经济分类（3)'!O7+'[2]经济分类（4)'!D7+'[2]经济分类（4)'!H7</f>
        <v>1996200</v>
      </c>
      <c r="E7" s="53">
        <f aca="true" t="shared" si="0" ref="E7:E70">SUM(F7:I7)</f>
        <v>1215100</v>
      </c>
      <c r="F7" s="53">
        <v>1215100</v>
      </c>
      <c r="G7" s="53"/>
      <c r="H7" s="53"/>
      <c r="I7" s="53"/>
      <c r="J7" s="54">
        <f>K7+L7+M7+N7+O7+'[2]经济分类（2)'!D7+'[2]经济分类（2)'!E7+'[2]经济分类（2)'!F7+'[2]经济分类（2)'!G7+'[2]经济分类（2)'!H7</f>
        <v>715996</v>
      </c>
      <c r="K7" s="54">
        <v>467996</v>
      </c>
      <c r="L7" s="54"/>
      <c r="M7" s="54">
        <v>120000</v>
      </c>
      <c r="N7" s="54"/>
      <c r="O7" s="54"/>
    </row>
    <row r="8" spans="1:15" ht="24.75" customHeight="1">
      <c r="A8" s="12" t="s">
        <v>1597</v>
      </c>
      <c r="B8" s="53">
        <v>2013101</v>
      </c>
      <c r="C8" s="53" t="s">
        <v>1385</v>
      </c>
      <c r="D8" s="53">
        <f>E8+J8+'[2]经济分类（2)'!I8+'[2]经济分类（3)'!D8+'[2]经济分类（3)'!K8+'[2]经济分类（3)'!O8+'[2]经济分类（4)'!D8+'[2]经济分类（4)'!H8</f>
        <v>3722900</v>
      </c>
      <c r="E8" s="53">
        <f t="shared" si="0"/>
        <v>1857980</v>
      </c>
      <c r="F8" s="53">
        <v>1855460</v>
      </c>
      <c r="G8" s="53"/>
      <c r="H8" s="53"/>
      <c r="I8" s="53">
        <v>2520</v>
      </c>
      <c r="J8" s="54">
        <f>K8+L8+M8+N8+O8+'[2]经济分类（2)'!D8+'[2]经济分类（2)'!E8+'[2]经济分类（2)'!F8+'[2]经济分类（2)'!G8+'[2]经济分类（2)'!H8</f>
        <v>1758220</v>
      </c>
      <c r="K8" s="54">
        <v>1242220</v>
      </c>
      <c r="L8" s="54"/>
      <c r="M8" s="54">
        <v>18000</v>
      </c>
      <c r="N8" s="54"/>
      <c r="O8" s="54">
        <v>55000</v>
      </c>
    </row>
    <row r="9" spans="1:15" ht="24.75" customHeight="1">
      <c r="A9" s="12" t="s">
        <v>1388</v>
      </c>
      <c r="B9" s="55">
        <v>2010301</v>
      </c>
      <c r="C9" s="53" t="s">
        <v>1385</v>
      </c>
      <c r="D9" s="53">
        <f>E9+J9+'[2]经济分类（2)'!I9+'[2]经济分类（3)'!D9+'[2]经济分类（3)'!K9+'[2]经济分类（3)'!O9+'[2]经济分类（4)'!D9+'[2]经济分类（4)'!H9</f>
        <v>4775500</v>
      </c>
      <c r="E9" s="53">
        <f t="shared" si="0"/>
        <v>2388244</v>
      </c>
      <c r="F9" s="53">
        <v>2386444</v>
      </c>
      <c r="G9" s="53"/>
      <c r="H9" s="53"/>
      <c r="I9" s="53">
        <v>1800</v>
      </c>
      <c r="J9" s="54">
        <f>K9+L9+M9+N9+O9+'[2]经济分类（2)'!D9+'[2]经济分类（2)'!E9+'[2]经济分类（2)'!F9+'[2]经济分类（2)'!G9+'[2]经济分类（2)'!H9</f>
        <v>2256600</v>
      </c>
      <c r="K9" s="54">
        <v>1624600</v>
      </c>
      <c r="L9" s="54">
        <v>50000</v>
      </c>
      <c r="M9" s="54"/>
      <c r="N9" s="54"/>
      <c r="O9" s="54">
        <v>305000</v>
      </c>
    </row>
    <row r="10" spans="1:15" ht="24.75" customHeight="1">
      <c r="A10" s="75" t="s">
        <v>1389</v>
      </c>
      <c r="B10" s="53">
        <v>2010501</v>
      </c>
      <c r="C10" s="53" t="s">
        <v>1385</v>
      </c>
      <c r="D10" s="53">
        <f>E10+J10+'[2]经济分类（2)'!I10+'[2]经济分类（3)'!D10+'[2]经济分类（3)'!K10+'[2]经济分类（3)'!O10+'[2]经济分类（4)'!D10+'[2]经济分类（4)'!H10</f>
        <v>2034000</v>
      </c>
      <c r="E10" s="53">
        <f t="shared" si="0"/>
        <v>1453196</v>
      </c>
      <c r="F10" s="53">
        <v>1449236</v>
      </c>
      <c r="G10" s="53"/>
      <c r="H10" s="53"/>
      <c r="I10" s="53">
        <v>3960</v>
      </c>
      <c r="J10" s="54">
        <f>K10+L10+M10+N10+O10+'[2]经济分类（2)'!D10+'[2]经济分类（2)'!E10+'[2]经济分类（2)'!F10+'[2]经济分类（2)'!G10+'[2]经济分类（2)'!H10</f>
        <v>488700</v>
      </c>
      <c r="K10" s="54">
        <v>355700</v>
      </c>
      <c r="L10" s="54">
        <v>10000</v>
      </c>
      <c r="M10" s="54">
        <v>26000</v>
      </c>
      <c r="N10" s="54"/>
      <c r="O10" s="54"/>
    </row>
    <row r="11" spans="1:15" ht="24.75" customHeight="1">
      <c r="A11" s="75" t="s">
        <v>1390</v>
      </c>
      <c r="B11" s="53">
        <v>2010601</v>
      </c>
      <c r="C11" s="53" t="s">
        <v>1385</v>
      </c>
      <c r="D11" s="53">
        <f>E11+J11+'[2]经济分类（2)'!I11+'[2]经济分类（3)'!D11+'[2]经济分类（3)'!K11+'[2]经济分类（3)'!O11+'[2]经济分类（4)'!D11+'[2]经济分类（4)'!H11</f>
        <v>7869800</v>
      </c>
      <c r="E11" s="53">
        <f t="shared" si="0"/>
        <v>6486200</v>
      </c>
      <c r="F11" s="53">
        <v>6428600</v>
      </c>
      <c r="G11" s="53"/>
      <c r="H11" s="53"/>
      <c r="I11" s="53">
        <v>57600</v>
      </c>
      <c r="J11" s="54">
        <f>K11+L11+M11+N11+O11+'[2]经济分类（2)'!D11+'[2]经济分类（2)'!E11+'[2]经济分类（2)'!F11+'[2]经济分类（2)'!G11+'[2]经济分类（2)'!H11</f>
        <v>1298600</v>
      </c>
      <c r="K11" s="54">
        <v>818600</v>
      </c>
      <c r="L11" s="54"/>
      <c r="M11" s="54">
        <v>90000</v>
      </c>
      <c r="N11" s="54"/>
      <c r="O11" s="54">
        <v>30000</v>
      </c>
    </row>
    <row r="12" spans="1:15" ht="24.75" customHeight="1">
      <c r="A12" s="75" t="s">
        <v>1391</v>
      </c>
      <c r="B12" s="53">
        <v>2010308</v>
      </c>
      <c r="C12" s="53" t="s">
        <v>1385</v>
      </c>
      <c r="D12" s="53">
        <f>E12+J12+'[2]经济分类（2)'!I12+'[2]经济分类（3)'!D12+'[2]经济分类（3)'!K12+'[2]经济分类（3)'!O12+'[2]经济分类（4)'!D12+'[2]经济分类（4)'!H12</f>
        <v>810300</v>
      </c>
      <c r="E12" s="53">
        <f t="shared" si="0"/>
        <v>619748</v>
      </c>
      <c r="F12" s="53">
        <v>619028</v>
      </c>
      <c r="G12" s="53"/>
      <c r="H12" s="53"/>
      <c r="I12" s="53">
        <v>720</v>
      </c>
      <c r="J12" s="54">
        <f>K12+L12+M12+N12+O12+'[2]经济分类（2)'!D12+'[2]经济分类（2)'!E12+'[2]经济分类（2)'!F12+'[2]经济分类（2)'!G12+'[2]经济分类（2)'!H12</f>
        <v>179200</v>
      </c>
      <c r="K12" s="54">
        <v>179200</v>
      </c>
      <c r="L12" s="54"/>
      <c r="M12" s="54"/>
      <c r="N12" s="54"/>
      <c r="O12" s="54"/>
    </row>
    <row r="13" spans="1:15" ht="24.75" customHeight="1">
      <c r="A13" s="75" t="s">
        <v>1392</v>
      </c>
      <c r="B13" s="53">
        <v>2010407</v>
      </c>
      <c r="C13" s="53" t="s">
        <v>1385</v>
      </c>
      <c r="D13" s="53">
        <f>E13+J13+'[2]经济分类（2)'!I13+'[2]经济分类（3)'!D13+'[2]经济分类（3)'!K13+'[2]经济分类（3)'!O13+'[2]经济分类（4)'!D13+'[2]经济分类（4)'!H13</f>
        <v>796400</v>
      </c>
      <c r="E13" s="53">
        <f t="shared" si="0"/>
        <v>501848</v>
      </c>
      <c r="F13" s="53">
        <v>501848</v>
      </c>
      <c r="G13" s="53"/>
      <c r="H13" s="53"/>
      <c r="I13" s="53"/>
      <c r="J13" s="54">
        <f>K13+L13+M13+N13+O13+'[2]经济分类（2)'!D13+'[2]经济分类（2)'!E13+'[2]经济分类（2)'!F13+'[2]经济分类（2)'!G13+'[2]经济分类（2)'!H13</f>
        <v>231000</v>
      </c>
      <c r="K13" s="54">
        <v>231000</v>
      </c>
      <c r="L13" s="54"/>
      <c r="M13" s="54"/>
      <c r="N13" s="54"/>
      <c r="O13" s="54"/>
    </row>
    <row r="14" spans="1:15" ht="24.75" customHeight="1">
      <c r="A14" s="76" t="s">
        <v>1393</v>
      </c>
      <c r="B14" s="56">
        <v>2012901</v>
      </c>
      <c r="C14" s="53" t="s">
        <v>1385</v>
      </c>
      <c r="D14" s="53">
        <f>E14+J14+'[2]经济分类（2)'!I14+'[2]经济分类（3)'!D14+'[2]经济分类（3)'!K14+'[2]经济分类（3)'!O14+'[2]经济分类（4)'!D14+'[2]经济分类（4)'!H14</f>
        <v>796800</v>
      </c>
      <c r="E14" s="53">
        <f t="shared" si="0"/>
        <v>350200</v>
      </c>
      <c r="F14" s="53">
        <v>303400</v>
      </c>
      <c r="G14" s="53"/>
      <c r="H14" s="53"/>
      <c r="I14" s="53">
        <v>46800</v>
      </c>
      <c r="J14" s="54">
        <f>K14+L14+M14+N14+O14+'[2]经济分类（2)'!D14+'[2]经济分类（2)'!E14+'[2]经济分类（2)'!F14+'[2]经济分类（2)'!G14+'[2]经济分类（2)'!H14</f>
        <v>392300</v>
      </c>
      <c r="K14" s="54">
        <v>371700</v>
      </c>
      <c r="L14" s="54"/>
      <c r="M14" s="54"/>
      <c r="N14" s="54"/>
      <c r="O14" s="54">
        <v>20600</v>
      </c>
    </row>
    <row r="15" spans="1:15" ht="24.75" customHeight="1">
      <c r="A15" s="75" t="s">
        <v>1394</v>
      </c>
      <c r="B15" s="53">
        <v>2012901</v>
      </c>
      <c r="C15" s="53" t="s">
        <v>1385</v>
      </c>
      <c r="D15" s="53">
        <f>E15+J15+'[2]经济分类（2)'!I15+'[2]经济分类（3)'!D15+'[2]经济分类（3)'!K15+'[2]经济分类（3)'!O15+'[2]经济分类（4)'!D15+'[2]经济分类（4)'!H15</f>
        <v>502000</v>
      </c>
      <c r="E15" s="53">
        <f t="shared" si="0"/>
        <v>326300</v>
      </c>
      <c r="F15" s="53">
        <v>288486</v>
      </c>
      <c r="G15" s="53"/>
      <c r="H15" s="53"/>
      <c r="I15" s="53">
        <v>37814</v>
      </c>
      <c r="J15" s="54">
        <f>K15+L15+M15+N15+O15+'[2]经济分类（2)'!D15+'[2]经济分类（2)'!E15+'[2]经济分类（2)'!F15+'[2]经济分类（2)'!G15+'[2]经济分类（2)'!H15</f>
        <v>159400</v>
      </c>
      <c r="K15" s="54">
        <v>152900</v>
      </c>
      <c r="L15" s="54"/>
      <c r="M15" s="54"/>
      <c r="N15" s="54"/>
      <c r="O15" s="54"/>
    </row>
    <row r="16" spans="1:15" ht="24.75" customHeight="1">
      <c r="A16" s="75" t="s">
        <v>1395</v>
      </c>
      <c r="B16" s="53">
        <v>2010301</v>
      </c>
      <c r="C16" s="53" t="s">
        <v>1385</v>
      </c>
      <c r="D16" s="53">
        <f>E16+J16+'[2]经济分类（2)'!I16+'[2]经济分类（3)'!D16+'[2]经济分类（3)'!K16+'[2]经济分类（3)'!O16+'[2]经济分类（4)'!D16+'[2]经济分类（4)'!H16</f>
        <v>760500</v>
      </c>
      <c r="E16" s="53">
        <f t="shared" si="0"/>
        <v>621500</v>
      </c>
      <c r="F16" s="53">
        <v>621500</v>
      </c>
      <c r="G16" s="53"/>
      <c r="H16" s="53"/>
      <c r="I16" s="53"/>
      <c r="J16" s="54">
        <f>K16+L16+M16+N16+O16+'[2]经济分类（2)'!D16+'[2]经济分类（2)'!E16+'[2]经济分类（2)'!F16+'[2]经济分类（2)'!G16+'[2]经济分类（2)'!H16</f>
        <v>139000</v>
      </c>
      <c r="K16" s="54">
        <v>89000</v>
      </c>
      <c r="L16" s="54"/>
      <c r="M16" s="54"/>
      <c r="N16" s="54"/>
      <c r="O16" s="54">
        <v>50000</v>
      </c>
    </row>
    <row r="17" spans="1:15" ht="24.75" customHeight="1">
      <c r="A17" s="75" t="s">
        <v>1396</v>
      </c>
      <c r="B17" s="53">
        <v>2013601</v>
      </c>
      <c r="C17" s="53" t="s">
        <v>1385</v>
      </c>
      <c r="D17" s="53">
        <f>E17+J17+'[2]经济分类（2)'!I17+'[2]经济分类（3)'!D17+'[2]经济分类（3)'!K17+'[2]经济分类（3)'!O17+'[2]经济分类（4)'!D17+'[2]经济分类（4)'!H17</f>
        <v>981900</v>
      </c>
      <c r="E17" s="53">
        <f t="shared" si="0"/>
        <v>819100</v>
      </c>
      <c r="F17" s="53">
        <v>819100</v>
      </c>
      <c r="G17" s="53"/>
      <c r="H17" s="53"/>
      <c r="I17" s="53"/>
      <c r="J17" s="54">
        <f>K17+L17+M17+N17+O17+'[2]经济分类（2)'!D17+'[2]经济分类（2)'!E17+'[2]经济分类（2)'!F17+'[2]经济分类（2)'!G17+'[2]经济分类（2)'!H17</f>
        <v>147300</v>
      </c>
      <c r="K17" s="57">
        <v>126300</v>
      </c>
      <c r="L17" s="57"/>
      <c r="M17" s="54"/>
      <c r="N17" s="54"/>
      <c r="O17" s="54">
        <v>21000</v>
      </c>
    </row>
    <row r="18" spans="1:15" ht="24.75" customHeight="1">
      <c r="A18" s="75" t="s">
        <v>1598</v>
      </c>
      <c r="B18" s="53">
        <v>2010301</v>
      </c>
      <c r="C18" s="53" t="s">
        <v>1385</v>
      </c>
      <c r="D18" s="53">
        <f>E18+J18+'[2]经济分类（2)'!I18+'[2]经济分类（3)'!D18+'[2]经济分类（3)'!K18+'[2]经济分类（3)'!O18+'[2]经济分类（4)'!D18+'[2]经济分类（4)'!H18</f>
        <v>330400</v>
      </c>
      <c r="E18" s="53">
        <f t="shared" si="0"/>
        <v>120000</v>
      </c>
      <c r="F18" s="53">
        <v>109536</v>
      </c>
      <c r="G18" s="53"/>
      <c r="H18" s="53">
        <v>10464</v>
      </c>
      <c r="I18" s="53"/>
      <c r="J18" s="54">
        <f>K18+L18+M18+N18+O18+'[2]经济分类（2)'!D18+'[2]经济分类（2)'!E18+'[2]经济分类（2)'!F18+'[2]经济分类（2)'!G18+'[2]经济分类（2)'!H18</f>
        <v>88700</v>
      </c>
      <c r="K18" s="54">
        <v>15000</v>
      </c>
      <c r="L18" s="54"/>
      <c r="M18" s="54">
        <v>5000</v>
      </c>
      <c r="N18" s="54"/>
      <c r="O18" s="54"/>
    </row>
    <row r="19" spans="1:15" ht="24.75" customHeight="1">
      <c r="A19" s="12" t="s">
        <v>1398</v>
      </c>
      <c r="B19" s="53">
        <v>2010301</v>
      </c>
      <c r="C19" s="53" t="s">
        <v>1385</v>
      </c>
      <c r="D19" s="53">
        <f>E19+J19+'[2]经济分类（2)'!I19+'[2]经济分类（3)'!D19+'[2]经济分类（3)'!K19+'[2]经济分类（3)'!O19+'[2]经济分类（4)'!D19+'[2]经济分类（4)'!H19</f>
        <v>464600</v>
      </c>
      <c r="E19" s="53">
        <f t="shared" si="0"/>
        <v>278700</v>
      </c>
      <c r="F19" s="53">
        <v>278700</v>
      </c>
      <c r="G19" s="53"/>
      <c r="H19" s="53"/>
      <c r="I19" s="53"/>
      <c r="J19" s="54">
        <f>K19+L19+M19+N19+O19+'[2]经济分类（2)'!D19+'[2]经济分类（2)'!E19+'[2]经济分类（2)'!F19+'[2]经济分类（2)'!G19+'[2]经济分类（2)'!H19</f>
        <v>135800</v>
      </c>
      <c r="K19" s="54">
        <v>94000</v>
      </c>
      <c r="L19" s="54"/>
      <c r="M19" s="54"/>
      <c r="N19" s="54"/>
      <c r="O19" s="54">
        <v>41800</v>
      </c>
    </row>
    <row r="20" spans="1:15" ht="24.75" customHeight="1">
      <c r="A20" s="75" t="s">
        <v>1399</v>
      </c>
      <c r="B20" s="53">
        <v>2010301</v>
      </c>
      <c r="C20" s="53" t="s">
        <v>1385</v>
      </c>
      <c r="D20" s="53">
        <f>E20+J20+'[2]经济分类（2)'!I20+'[2]经济分类（3)'!D20+'[2]经济分类（3)'!K20+'[2]经济分类（3)'!O20+'[2]经济分类（4)'!D20+'[2]经济分类（4)'!H20</f>
        <v>556700</v>
      </c>
      <c r="E20" s="53">
        <f t="shared" si="0"/>
        <v>344400</v>
      </c>
      <c r="F20" s="53">
        <v>344400</v>
      </c>
      <c r="G20" s="53"/>
      <c r="H20" s="53"/>
      <c r="I20" s="53"/>
      <c r="J20" s="54">
        <f>K20+L20+M20+N20+O20+'[2]经济分类（2)'!D20+'[2]经济分类（2)'!E20+'[2]经济分类（2)'!F20+'[2]经济分类（2)'!G20+'[2]经济分类（2)'!H20</f>
        <v>212300</v>
      </c>
      <c r="K20" s="54">
        <v>106900</v>
      </c>
      <c r="L20" s="54"/>
      <c r="M20" s="54"/>
      <c r="N20" s="54"/>
      <c r="O20" s="54">
        <v>105400</v>
      </c>
    </row>
    <row r="21" spans="1:15" ht="24.75" customHeight="1">
      <c r="A21" s="75" t="s">
        <v>1400</v>
      </c>
      <c r="B21" s="53">
        <v>2012801</v>
      </c>
      <c r="C21" s="53" t="s">
        <v>1385</v>
      </c>
      <c r="D21" s="53">
        <f>E21+J21+'[2]经济分类（2)'!I21+'[2]经济分类（3)'!D21+'[2]经济分类（3)'!K21+'[2]经济分类（3)'!O21+'[2]经济分类（4)'!D21+'[2]经济分类（4)'!H21</f>
        <v>395600</v>
      </c>
      <c r="E21" s="53">
        <f t="shared" si="0"/>
        <v>180000</v>
      </c>
      <c r="F21" s="53">
        <v>180000</v>
      </c>
      <c r="G21" s="53"/>
      <c r="H21" s="53"/>
      <c r="I21" s="53"/>
      <c r="J21" s="54">
        <f>K21+L21+M21+N21+O21+'[2]经济分类（2)'!D21+'[2]经济分类（2)'!E21+'[2]经济分类（2)'!F21+'[2]经济分类（2)'!G21+'[2]经济分类（2)'!H21</f>
        <v>202600</v>
      </c>
      <c r="K21" s="54">
        <v>112600</v>
      </c>
      <c r="L21" s="54">
        <v>5000</v>
      </c>
      <c r="M21" s="54">
        <v>40000</v>
      </c>
      <c r="N21" s="54"/>
      <c r="O21" s="54">
        <v>20000</v>
      </c>
    </row>
    <row r="22" spans="1:15" ht="24.75" customHeight="1">
      <c r="A22" s="75" t="s">
        <v>1401</v>
      </c>
      <c r="B22" s="53">
        <v>2013401</v>
      </c>
      <c r="C22" s="53" t="s">
        <v>1385</v>
      </c>
      <c r="D22" s="53">
        <f>E22+J22+'[2]经济分类（2)'!I22+'[2]经济分类（3)'!D22+'[2]经济分类（3)'!K22+'[2]经济分类（3)'!O22+'[2]经济分类（4)'!D22+'[2]经济分类（4)'!H22</f>
        <v>718200</v>
      </c>
      <c r="E22" s="53">
        <f t="shared" si="0"/>
        <v>316472</v>
      </c>
      <c r="F22" s="53">
        <v>302752</v>
      </c>
      <c r="G22" s="53"/>
      <c r="H22" s="53"/>
      <c r="I22" s="53">
        <v>13720</v>
      </c>
      <c r="J22" s="54">
        <f>K22+L22+M22+N22+O22+'[2]经济分类（2)'!D22+'[2]经济分类（2)'!E22+'[2]经济分类（2)'!F22+'[2]经济分类（2)'!G22+'[2]经济分类（2)'!H22</f>
        <v>168300</v>
      </c>
      <c r="K22" s="54">
        <v>123300</v>
      </c>
      <c r="L22" s="54"/>
      <c r="M22" s="54">
        <v>45000</v>
      </c>
      <c r="N22" s="54"/>
      <c r="O22" s="54"/>
    </row>
    <row r="23" spans="1:15" ht="24.75" customHeight="1">
      <c r="A23" s="75" t="s">
        <v>1402</v>
      </c>
      <c r="B23" s="53">
        <v>2011001</v>
      </c>
      <c r="C23" s="53" t="s">
        <v>1385</v>
      </c>
      <c r="D23" s="53">
        <f>E23+J23+'[2]经济分类（2)'!I23+'[2]经济分类（3)'!D23+'[2]经济分类（3)'!K23+'[2]经济分类（3)'!O23+'[2]经济分类（4)'!D23+'[2]经济分类（4)'!H23</f>
        <v>571000</v>
      </c>
      <c r="E23" s="53">
        <f t="shared" si="0"/>
        <v>514900</v>
      </c>
      <c r="F23" s="53">
        <v>327387</v>
      </c>
      <c r="G23" s="53"/>
      <c r="H23" s="53"/>
      <c r="I23" s="35">
        <v>187513</v>
      </c>
      <c r="J23" s="54">
        <f>K23+L23+M23+N23+O23+'[2]经济分类（2)'!D23+'[2]经济分类（2)'!E23+'[2]经济分类（2)'!F23+'[2]经济分类（2)'!G23+'[2]经济分类（2)'!H23</f>
        <v>53100</v>
      </c>
      <c r="K23" s="54">
        <v>53100</v>
      </c>
      <c r="L23" s="54"/>
      <c r="M23" s="54"/>
      <c r="N23" s="54"/>
      <c r="O23" s="53"/>
    </row>
    <row r="24" spans="1:15" ht="24.75" customHeight="1">
      <c r="A24" s="75" t="s">
        <v>1403</v>
      </c>
      <c r="B24" s="53">
        <v>2012601</v>
      </c>
      <c r="C24" s="53" t="s">
        <v>1385</v>
      </c>
      <c r="D24" s="53">
        <f>E24+J24+'[2]经济分类（2)'!I24+'[2]经济分类（3)'!D24+'[2]经济分类（3)'!K24+'[2]经济分类（3)'!O24+'[2]经济分类（4)'!D24+'[2]经济分类（4)'!H24</f>
        <v>956400</v>
      </c>
      <c r="E24" s="53">
        <f t="shared" si="0"/>
        <v>665400</v>
      </c>
      <c r="F24" s="53">
        <v>662880</v>
      </c>
      <c r="G24" s="53"/>
      <c r="H24" s="53"/>
      <c r="I24" s="53">
        <v>2520</v>
      </c>
      <c r="J24" s="54">
        <f>K24+L24+M24+N24+O24+'[2]经济分类（2)'!D24+'[2]经济分类（2)'!E24+'[2]经济分类（2)'!F24+'[2]经济分类（2)'!G24+'[2]经济分类（2)'!H24</f>
        <v>288700</v>
      </c>
      <c r="K24" s="54">
        <v>158900</v>
      </c>
      <c r="L24" s="54"/>
      <c r="M24" s="54"/>
      <c r="N24" s="54"/>
      <c r="O24" s="54">
        <v>122000</v>
      </c>
    </row>
    <row r="25" spans="1:15" ht="24.75" customHeight="1">
      <c r="A25" s="75" t="s">
        <v>1404</v>
      </c>
      <c r="B25" s="53">
        <v>2012906</v>
      </c>
      <c r="C25" s="53" t="s">
        <v>1385</v>
      </c>
      <c r="D25" s="53">
        <f>E25+J25+'[2]经济分类（2)'!I25+'[2]经济分类（3)'!D25+'[2]经济分类（3)'!K25+'[2]经济分类（3)'!O25+'[2]经济分类（4)'!D25+'[2]经济分类（4)'!H25</f>
        <v>1110700</v>
      </c>
      <c r="E25" s="53">
        <f t="shared" si="0"/>
        <v>977005</v>
      </c>
      <c r="F25" s="53">
        <v>268963</v>
      </c>
      <c r="G25" s="53"/>
      <c r="H25" s="53"/>
      <c r="I25" s="53">
        <v>708042</v>
      </c>
      <c r="J25" s="54">
        <f>K25+L25+M25+N25+O25+'[2]经济分类（2)'!G25</f>
        <v>94643</v>
      </c>
      <c r="K25" s="54">
        <v>85143</v>
      </c>
      <c r="L25" s="54"/>
      <c r="M25" s="54"/>
      <c r="N25" s="54"/>
      <c r="O25" s="54"/>
    </row>
    <row r="26" spans="1:15" ht="24.75" customHeight="1">
      <c r="A26" s="75" t="s">
        <v>1405</v>
      </c>
      <c r="B26" s="53">
        <v>2010301</v>
      </c>
      <c r="C26" s="53" t="s">
        <v>1385</v>
      </c>
      <c r="D26" s="53">
        <f>E26+J26+'[2]经济分类（2)'!I26+'[2]经济分类（3)'!D26+'[2]经济分类（3)'!K26+'[2]经济分类（3)'!O26+'[2]经济分类（4)'!D26+'[2]经济分类（4)'!H26</f>
        <v>50000</v>
      </c>
      <c r="E26" s="53">
        <f t="shared" si="0"/>
        <v>0</v>
      </c>
      <c r="F26" s="53"/>
      <c r="G26" s="53"/>
      <c r="H26" s="53"/>
      <c r="I26" s="53"/>
      <c r="J26" s="54">
        <f>K26+L26+M26+N26+O26+'[2]经济分类（2)'!D26+'[2]经济分类（2)'!E26+'[2]经济分类（2)'!F26+'[2]经济分类（2)'!G26+'[2]经济分类（2)'!H26</f>
        <v>0</v>
      </c>
      <c r="K26" s="54"/>
      <c r="L26" s="54"/>
      <c r="M26" s="54"/>
      <c r="N26" s="54"/>
      <c r="O26" s="54"/>
    </row>
    <row r="27" spans="1:15" ht="24.75" customHeight="1">
      <c r="A27" s="75" t="s">
        <v>1406</v>
      </c>
      <c r="B27" s="53">
        <v>2013201</v>
      </c>
      <c r="C27" s="53" t="s">
        <v>1385</v>
      </c>
      <c r="D27" s="53">
        <f>E27+J27+'[2]经济分类（2)'!I27+'[2]经济分类（3)'!D27+'[2]经济分类（3)'!K27+'[2]经济分类（3)'!O27+'[2]经济分类（4)'!D27+'[2]经济分类（4)'!H27</f>
        <v>4758300</v>
      </c>
      <c r="E27" s="53">
        <f t="shared" si="0"/>
        <v>3001916</v>
      </c>
      <c r="F27" s="53">
        <v>2995436</v>
      </c>
      <c r="G27" s="53"/>
      <c r="H27" s="53"/>
      <c r="I27" s="53">
        <v>6480</v>
      </c>
      <c r="J27" s="54">
        <f>K27+L27+M27+N27+O27+'[2]经济分类（2)'!D27+'[2]经济分类（2)'!E27+'[2]经济分类（2)'!F27+'[2]经济分类（2)'!G27+'[2]经济分类（2)'!H27</f>
        <v>1560000</v>
      </c>
      <c r="K27" s="54">
        <v>1037000</v>
      </c>
      <c r="L27" s="54"/>
      <c r="M27" s="54">
        <v>320000</v>
      </c>
      <c r="N27" s="54"/>
      <c r="O27" s="54"/>
    </row>
    <row r="28" spans="1:15" ht="24.75" customHeight="1">
      <c r="A28" s="75" t="s">
        <v>1599</v>
      </c>
      <c r="B28" s="53">
        <v>2010301</v>
      </c>
      <c r="C28" s="53" t="s">
        <v>1385</v>
      </c>
      <c r="D28" s="53">
        <f>E28+J28+'[2]经济分类（2)'!I28+'[2]经济分类（3)'!D28+'[2]经济分类（3)'!K28+'[2]经济分类（3)'!O28+'[2]经济分类（4)'!D28+'[2]经济分类（4)'!H28</f>
        <v>9596600</v>
      </c>
      <c r="E28" s="53">
        <f t="shared" si="0"/>
        <v>4592184</v>
      </c>
      <c r="F28" s="53">
        <v>4586784</v>
      </c>
      <c r="G28" s="53"/>
      <c r="H28" s="53"/>
      <c r="I28" s="53">
        <v>5400</v>
      </c>
      <c r="J28" s="54">
        <f>K28+L28+M28+N28+O28+'[2]经济分类（2)'!D28+'[2]经济分类（2)'!E28+'[2]经济分类（2)'!F28+'[2]经济分类（2)'!G28+'[2]经济分类（2)'!H28</f>
        <v>4824030</v>
      </c>
      <c r="K28" s="54">
        <v>2846600</v>
      </c>
      <c r="L28" s="54"/>
      <c r="M28" s="54"/>
      <c r="N28" s="54"/>
      <c r="O28" s="54"/>
    </row>
    <row r="29" spans="1:15" ht="24.75" customHeight="1">
      <c r="A29" s="75" t="s">
        <v>1408</v>
      </c>
      <c r="B29" s="53">
        <v>2011101</v>
      </c>
      <c r="C29" s="53" t="s">
        <v>1385</v>
      </c>
      <c r="D29" s="53">
        <f>E29+J29+'[2]经济分类（2)'!I29+'[2]经济分类（3)'!D29+'[2]经济分类（3)'!K29+'[2]经济分类（3)'!O29+'[2]经济分类（4)'!D29+'[2]经济分类（4)'!H29</f>
        <v>7310500</v>
      </c>
      <c r="E29" s="53">
        <f t="shared" si="0"/>
        <v>4783000</v>
      </c>
      <c r="F29" s="75">
        <v>4673000</v>
      </c>
      <c r="G29" s="75"/>
      <c r="H29" s="75"/>
      <c r="I29" s="75">
        <v>110000</v>
      </c>
      <c r="J29" s="54">
        <f>K29+L29+M29+N29+O29+'[2]经济分类（2)'!D29+'[2]经济分类（2)'!E29+'[2]经济分类（2)'!F29+'[2]经济分类（2)'!G29+'[2]经济分类（2)'!H29</f>
        <v>1860000</v>
      </c>
      <c r="K29" s="75">
        <v>1519500</v>
      </c>
      <c r="L29" s="75"/>
      <c r="M29" s="75">
        <v>50000</v>
      </c>
      <c r="N29" s="75"/>
      <c r="O29" s="54"/>
    </row>
    <row r="30" spans="1:15" ht="24.75" customHeight="1">
      <c r="A30" s="75" t="s">
        <v>1600</v>
      </c>
      <c r="B30" s="53">
        <v>2011101</v>
      </c>
      <c r="C30" s="53" t="s">
        <v>1385</v>
      </c>
      <c r="D30" s="53">
        <f>E30+J30+'[2]经济分类（2)'!I30+'[2]经济分类（3)'!D30+'[2]经济分类（3)'!K30+'[2]经济分类（3)'!O30+'[2]经济分类（4)'!D30+'[2]经济分类（4)'!H30</f>
        <v>1380600</v>
      </c>
      <c r="E30" s="53">
        <f t="shared" si="0"/>
        <v>645200</v>
      </c>
      <c r="F30" s="53">
        <v>627200</v>
      </c>
      <c r="G30" s="53"/>
      <c r="H30" s="53"/>
      <c r="I30" s="53">
        <v>18000</v>
      </c>
      <c r="J30" s="54">
        <f>K30+L30+M30+N30+O30+'[2]经济分类（2)'!D30+'[2]经济分类（2)'!E30+'[2]经济分类（2)'!F30+'[2]经济分类（2)'!G30+'[2]经济分类（2)'!H30</f>
        <v>595400</v>
      </c>
      <c r="K30" s="54">
        <v>425400</v>
      </c>
      <c r="L30" s="54"/>
      <c r="M30" s="54"/>
      <c r="N30" s="54"/>
      <c r="O30" s="54">
        <v>10000</v>
      </c>
    </row>
    <row r="31" spans="1:15" ht="24.75" customHeight="1">
      <c r="A31" s="77" t="s">
        <v>1410</v>
      </c>
      <c r="B31" s="57">
        <v>2010301</v>
      </c>
      <c r="C31" s="53" t="s">
        <v>1385</v>
      </c>
      <c r="D31" s="53">
        <f>E31+J31+'[2]经济分类（2)'!I31+'[2]经济分类（3)'!D31+'[2]经济分类（3)'!K31+'[2]经济分类（3)'!O31+'[2]经济分类（4)'!D31+'[2]经济分类（4)'!H31</f>
        <v>50000</v>
      </c>
      <c r="E31" s="53">
        <f t="shared" si="0"/>
        <v>0</v>
      </c>
      <c r="F31" s="53"/>
      <c r="G31" s="53"/>
      <c r="H31" s="53"/>
      <c r="I31" s="53"/>
      <c r="J31" s="54">
        <f>K31+L31+M31+N31+O31+'[2]经济分类（2)'!D31+'[2]经济分类（2)'!E31+'[2]经济分类（2)'!F31+'[2]经济分类（2)'!G31+'[2]经济分类（2)'!H31</f>
        <v>50000</v>
      </c>
      <c r="K31" s="53">
        <v>50000</v>
      </c>
      <c r="L31" s="53"/>
      <c r="M31" s="53"/>
      <c r="N31" s="53"/>
      <c r="O31" s="53"/>
    </row>
    <row r="32" spans="1:15" ht="24.75" customHeight="1">
      <c r="A32" s="75" t="s">
        <v>1411</v>
      </c>
      <c r="B32" s="53">
        <v>2010801</v>
      </c>
      <c r="C32" s="53" t="s">
        <v>1385</v>
      </c>
      <c r="D32" s="53">
        <f>E32+J32+'[2]经济分类（2)'!I32+'[2]经济分类（3)'!D32+'[2]经济分类（3)'!K32+'[2]经济分类（3)'!O32+'[2]经济分类（4)'!D32+'[2]经济分类（4)'!H32</f>
        <v>1544400</v>
      </c>
      <c r="E32" s="53">
        <f t="shared" si="0"/>
        <v>1262692</v>
      </c>
      <c r="F32" s="53">
        <v>1164152</v>
      </c>
      <c r="G32" s="53"/>
      <c r="H32" s="53"/>
      <c r="I32" s="53">
        <v>98540</v>
      </c>
      <c r="J32" s="54">
        <f>K32+L32+M32+N32+O32+'[2]经济分类（2)'!D32+'[2]经济分类（2)'!E32+'[2]经济分类（2)'!F32+'[2]经济分类（2)'!G32+'[2]经济分类（2)'!H32</f>
        <v>202500</v>
      </c>
      <c r="K32" s="53">
        <v>124600</v>
      </c>
      <c r="L32" s="54"/>
      <c r="M32" s="54">
        <v>6000</v>
      </c>
      <c r="N32" s="54"/>
      <c r="O32" s="54"/>
    </row>
    <row r="33" spans="1:15" ht="24.75" customHeight="1">
      <c r="A33" s="75" t="s">
        <v>1412</v>
      </c>
      <c r="B33" s="53">
        <v>2010301</v>
      </c>
      <c r="C33" s="53" t="s">
        <v>1385</v>
      </c>
      <c r="D33" s="53">
        <f>E33+J33+'[2]经济分类（2)'!I33+'[2]经济分类（3)'!D33+'[2]经济分类（3)'!K33+'[2]经济分类（3)'!O33+'[2]经济分类（4)'!D33+'[2]经济分类（4)'!H33</f>
        <v>2923400</v>
      </c>
      <c r="E33" s="53">
        <f t="shared" si="0"/>
        <v>492991</v>
      </c>
      <c r="F33" s="75">
        <v>429361</v>
      </c>
      <c r="G33" s="75"/>
      <c r="H33" s="75"/>
      <c r="I33" s="75">
        <v>63630</v>
      </c>
      <c r="J33" s="54">
        <f>K33+L33+M33+N33+O33+'[2]经济分类（2)'!D33+'[2]经济分类（2)'!E33+'[2]经济分类（2)'!F33+'[2]经济分类（2)'!G33+'[2]经济分类（2)'!H33</f>
        <v>82600</v>
      </c>
      <c r="K33" s="54">
        <v>82600</v>
      </c>
      <c r="L33" s="54"/>
      <c r="M33" s="54"/>
      <c r="N33" s="54"/>
      <c r="O33" s="54"/>
    </row>
    <row r="34" spans="1:15" ht="24.75" customHeight="1">
      <c r="A34" s="12" t="s">
        <v>1601</v>
      </c>
      <c r="B34" s="55">
        <v>2013801</v>
      </c>
      <c r="C34" s="53" t="s">
        <v>1385</v>
      </c>
      <c r="D34" s="53">
        <f>E34+J34+'[2]经济分类（2)'!I34+'[2]经济分类（3)'!D34+'[2]经济分类（3)'!K34+'[2]经济分类（3)'!O34+'[2]经济分类（4)'!D34+'[2]经济分类（4)'!H34</f>
        <v>7545100</v>
      </c>
      <c r="E34" s="53">
        <f t="shared" si="0"/>
        <v>5918754</v>
      </c>
      <c r="F34" s="55">
        <v>5918754</v>
      </c>
      <c r="G34" s="55">
        <v>0</v>
      </c>
      <c r="H34" s="55">
        <v>0</v>
      </c>
      <c r="I34" s="55">
        <v>0</v>
      </c>
      <c r="J34" s="54">
        <f>K34+L34+M34+N34+O34+'[2]经济分类（2)'!D34+'[2]经济分类（2)'!E34+'[2]经济分类（2)'!F34+'[2]经济分类（2)'!G34+'[2]经济分类（2)'!H34</f>
        <v>1386550</v>
      </c>
      <c r="K34" s="54">
        <v>1013350</v>
      </c>
      <c r="L34" s="54"/>
      <c r="M34" s="54">
        <v>5200</v>
      </c>
      <c r="N34" s="54"/>
      <c r="O34" s="54">
        <v>50000</v>
      </c>
    </row>
    <row r="35" spans="1:15" ht="24.75" customHeight="1">
      <c r="A35" s="75"/>
      <c r="B35" s="53"/>
      <c r="C35" s="53" t="s">
        <v>1385</v>
      </c>
      <c r="D35" s="53">
        <f>E35+J35+'[2]经济分类（2)'!I35+'[2]经济分类（3)'!D35+'[2]经济分类（3)'!K35+'[2]经济分类（3)'!O35+'[2]经济分类（4)'!D35+'[2]经济分类（4)'!H35</f>
        <v>0</v>
      </c>
      <c r="E35" s="53">
        <f t="shared" si="0"/>
        <v>0</v>
      </c>
      <c r="F35" s="53"/>
      <c r="G35" s="53"/>
      <c r="H35" s="53"/>
      <c r="I35" s="53"/>
      <c r="J35" s="54">
        <f>K35+L35+M35+N35+O35+'[2]经济分类（2)'!D35+'[2]经济分类（2)'!E35+'[2]经济分类（2)'!F35+'[2]经济分类（2)'!G35+'[2]经济分类（2)'!H35</f>
        <v>0</v>
      </c>
      <c r="K35" s="54"/>
      <c r="L35" s="54"/>
      <c r="M35" s="54"/>
      <c r="N35" s="54"/>
      <c r="O35" s="54"/>
    </row>
    <row r="36" spans="1:15" ht="24.75" customHeight="1">
      <c r="A36" s="76" t="s">
        <v>1415</v>
      </c>
      <c r="B36" s="56">
        <v>2040201</v>
      </c>
      <c r="C36" s="53" t="s">
        <v>1385</v>
      </c>
      <c r="D36" s="53">
        <f>E36+J36+'[2]经济分类（2)'!I36+'[2]经济分类（3)'!D36+'[2]经济分类（3)'!K36+'[2]经济分类（3)'!O36+'[2]经济分类（4)'!D36+'[2]经济分类（4)'!H36</f>
        <v>24484690</v>
      </c>
      <c r="E36" s="53">
        <f t="shared" si="0"/>
        <v>14828451</v>
      </c>
      <c r="F36" s="53">
        <v>12004851</v>
      </c>
      <c r="G36" s="53"/>
      <c r="H36" s="53"/>
      <c r="I36" s="53">
        <v>2823600</v>
      </c>
      <c r="J36" s="54">
        <f>K36+L36+M36+N36+O36+'[2]经济分类（2)'!D36+'[2]经济分类（2)'!E36+'[2]经济分类（2)'!F36+'[2]经济分类（2)'!G36+'[2]经济分类（2)'!H36</f>
        <v>4259100</v>
      </c>
      <c r="K36" s="54">
        <v>2289200</v>
      </c>
      <c r="L36" s="54"/>
      <c r="M36" s="54"/>
      <c r="N36" s="54">
        <v>200000</v>
      </c>
      <c r="O36" s="54">
        <v>469900</v>
      </c>
    </row>
    <row r="37" spans="1:15" ht="24.75" customHeight="1">
      <c r="A37" s="76" t="s">
        <v>1416</v>
      </c>
      <c r="B37" s="56">
        <v>2040103</v>
      </c>
      <c r="C37" s="53" t="s">
        <v>1385</v>
      </c>
      <c r="D37" s="53">
        <f>E37+J37+'[2]经济分类（2)'!I37+'[2]经济分类（3)'!D37+'[2]经济分类（3)'!K37+'[2]经济分类（3)'!O37+'[2]经济分类（4)'!D37+'[2]经济分类（4)'!H37</f>
        <v>1000000</v>
      </c>
      <c r="E37" s="53">
        <f t="shared" si="0"/>
        <v>712800</v>
      </c>
      <c r="F37" s="53"/>
      <c r="G37" s="53"/>
      <c r="H37" s="53"/>
      <c r="I37" s="53">
        <v>712800</v>
      </c>
      <c r="J37" s="54">
        <f>K37+L37+M37+N37+O37+'[2]经济分类（2)'!D37+'[2]经济分类（2)'!E37+'[2]经济分类（2)'!F37+'[2]经济分类（2)'!G37+'[2]经济分类（2)'!H37</f>
        <v>259400</v>
      </c>
      <c r="K37" s="53">
        <v>116900</v>
      </c>
      <c r="L37" s="53"/>
      <c r="M37" s="53"/>
      <c r="N37" s="53">
        <v>47400</v>
      </c>
      <c r="O37" s="53"/>
    </row>
    <row r="38" spans="1:15" ht="24.75" customHeight="1">
      <c r="A38" s="76" t="s">
        <v>1417</v>
      </c>
      <c r="B38" s="56">
        <v>2040221</v>
      </c>
      <c r="C38" s="53" t="s">
        <v>1385</v>
      </c>
      <c r="D38" s="53">
        <f>E38+J38+'[2]经济分类（2)'!I38+'[2]经济分类（3)'!D38+'[2]经济分类（3)'!K38+'[2]经济分类（3)'!O38+'[2]经济分类（4)'!D38+'[2]经济分类（4)'!H38</f>
        <v>1150000</v>
      </c>
      <c r="E38" s="53">
        <f t="shared" si="0"/>
        <v>0</v>
      </c>
      <c r="F38" s="53"/>
      <c r="G38" s="53"/>
      <c r="H38" s="53"/>
      <c r="I38" s="53"/>
      <c r="J38" s="54">
        <f>K38+L38+M38+N38+O38+'[2]经济分类（2)'!D38+'[2]经济分类（2)'!E38+'[2]经济分类（2)'!F38+'[2]经济分类（2)'!G38+'[2]经济分类（2)'!H38</f>
        <v>380000</v>
      </c>
      <c r="K38" s="53">
        <v>370000</v>
      </c>
      <c r="L38" s="53"/>
      <c r="M38" s="53"/>
      <c r="N38" s="53"/>
      <c r="O38" s="53"/>
    </row>
    <row r="39" spans="1:15" ht="24.75" customHeight="1">
      <c r="A39" s="76" t="s">
        <v>1418</v>
      </c>
      <c r="B39" s="56">
        <v>2040201</v>
      </c>
      <c r="C39" s="53" t="s">
        <v>1385</v>
      </c>
      <c r="D39" s="53">
        <f>E39+J39+'[2]经济分类（2)'!I39+'[2]经济分类（3)'!D39+'[2]经济分类（3)'!K39+'[2]经济分类（3)'!O39+'[2]经济分类（4)'!D39+'[2]经济分类（4)'!H39</f>
        <v>5026200</v>
      </c>
      <c r="E39" s="53">
        <f t="shared" si="0"/>
        <v>3307848</v>
      </c>
      <c r="F39" s="53">
        <v>1817448</v>
      </c>
      <c r="G39" s="53"/>
      <c r="H39" s="53"/>
      <c r="I39" s="53">
        <v>1490400</v>
      </c>
      <c r="J39" s="54">
        <f>K39+L39+M39+N39+O39+'[2]经济分类（2)'!D39+'[2]经济分类（2)'!E39+'[2]经济分类（2)'!F39+'[2]经济分类（2)'!G39+'[2]经济分类（2)'!H39</f>
        <v>1609860</v>
      </c>
      <c r="K39" s="53">
        <v>620860</v>
      </c>
      <c r="L39" s="53"/>
      <c r="M39" s="53"/>
      <c r="N39" s="53">
        <v>250000</v>
      </c>
      <c r="O39" s="53">
        <v>104000</v>
      </c>
    </row>
    <row r="40" spans="1:15" ht="24.75" customHeight="1">
      <c r="A40" s="76" t="s">
        <v>1419</v>
      </c>
      <c r="B40" s="56">
        <v>2040601</v>
      </c>
      <c r="C40" s="53" t="s">
        <v>1385</v>
      </c>
      <c r="D40" s="53">
        <f>E40+J40+'[2]经济分类（2)'!I40+'[2]经济分类（3)'!D40+'[2]经济分类（3)'!K40+'[2]经济分类（3)'!O40+'[2]经济分类（4)'!D40+'[2]经济分类（4)'!H40</f>
        <v>2780700</v>
      </c>
      <c r="E40" s="53">
        <f t="shared" si="0"/>
        <v>2329344</v>
      </c>
      <c r="F40" s="53">
        <v>2179344</v>
      </c>
      <c r="G40" s="53"/>
      <c r="H40" s="53"/>
      <c r="I40" s="53">
        <v>150000</v>
      </c>
      <c r="J40" s="54">
        <f>K40+L40+M40+N40+O40+'[2]经济分类（2)'!D40+'[2]经济分类（2)'!E40+'[2]经济分类（2)'!F40+'[2]经济分类（2)'!G40+'[2]经济分类（2)'!H40</f>
        <v>440700</v>
      </c>
      <c r="K40" s="53">
        <v>388700</v>
      </c>
      <c r="L40" s="53"/>
      <c r="M40" s="53"/>
      <c r="N40" s="53"/>
      <c r="O40" s="53">
        <v>30000</v>
      </c>
    </row>
    <row r="41" spans="1:15" ht="24.75" customHeight="1">
      <c r="A41" s="76" t="s">
        <v>1420</v>
      </c>
      <c r="B41" s="56">
        <v>2040101</v>
      </c>
      <c r="C41" s="53" t="s">
        <v>1385</v>
      </c>
      <c r="D41" s="53">
        <f>E41+J41+'[2]经济分类（2)'!I41+'[2]经济分类（3)'!D41+'[2]经济分类（3)'!K41+'[2]经济分类（3)'!O41+'[2]经济分类（4)'!D41+'[2]经济分类（4)'!H41</f>
        <v>0</v>
      </c>
      <c r="E41" s="53">
        <f t="shared" si="0"/>
        <v>0</v>
      </c>
      <c r="F41" s="53"/>
      <c r="G41" s="53"/>
      <c r="H41" s="53"/>
      <c r="I41" s="53"/>
      <c r="J41" s="54">
        <f>K41+L41+M41+N41+O41+'[2]经济分类（2)'!D41+'[2]经济分类（2)'!E41+'[2]经济分类（2)'!F41+'[2]经济分类（2)'!G41+'[2]经济分类（2)'!H41</f>
        <v>0</v>
      </c>
      <c r="K41" s="53"/>
      <c r="L41" s="53"/>
      <c r="M41" s="53"/>
      <c r="N41" s="53"/>
      <c r="O41" s="53"/>
    </row>
    <row r="42" spans="1:15" ht="24.75" customHeight="1">
      <c r="A42" s="78" t="s">
        <v>1421</v>
      </c>
      <c r="B42" s="58">
        <v>2013101</v>
      </c>
      <c r="C42" s="53" t="s">
        <v>1385</v>
      </c>
      <c r="D42" s="53">
        <f>E42+J42+'[2]经济分类（2)'!I42+'[2]经济分类（3)'!D42+'[2]经济分类（3)'!K42+'[2]经济分类（3)'!O42+'[2]经济分类（4)'!D42+'[2]经济分类（4)'!H42</f>
        <v>3083000</v>
      </c>
      <c r="E42" s="53">
        <f t="shared" si="0"/>
        <v>2034800</v>
      </c>
      <c r="F42" s="53">
        <v>2034800</v>
      </c>
      <c r="G42" s="53"/>
      <c r="H42" s="53"/>
      <c r="I42" s="53"/>
      <c r="J42" s="54">
        <f>K42+L42+M42+N42+O42+'[2]经济分类（2)'!D42+'[2]经济分类（2)'!E42+'[2]经济分类（2)'!F42+'[2]经济分类（2)'!G42+'[2]经济分类（2)'!H42</f>
        <v>739200</v>
      </c>
      <c r="K42" s="53">
        <v>639200</v>
      </c>
      <c r="L42" s="53"/>
      <c r="M42" s="53">
        <v>80000</v>
      </c>
      <c r="N42" s="53"/>
      <c r="O42" s="53"/>
    </row>
    <row r="43" spans="1:15" ht="24.75" customHeight="1">
      <c r="A43" s="76" t="s">
        <v>1422</v>
      </c>
      <c r="B43" s="56">
        <v>2040501</v>
      </c>
      <c r="C43" s="53" t="s">
        <v>1385</v>
      </c>
      <c r="D43" s="53">
        <f>E43+J43+'[2]经济分类（2)'!I43+'[2]经济分类（3)'!D43+'[2]经济分类（3)'!K43+'[2]经济分类（3)'!O43+'[2]经济分类（4)'!D43+'[2]经济分类（4)'!H43</f>
        <v>2000000</v>
      </c>
      <c r="E43" s="53">
        <f t="shared" si="0"/>
        <v>0</v>
      </c>
      <c r="F43" s="53"/>
      <c r="G43" s="53"/>
      <c r="H43" s="53"/>
      <c r="I43" s="53"/>
      <c r="J43" s="54">
        <f>K43+L43+M43+N43+O43+'[2]经济分类（2)'!D43+'[2]经济分类（2)'!E43+'[2]经济分类（2)'!F43+'[2]经济分类（2)'!G43+'[2]经济分类（2)'!H43</f>
        <v>0</v>
      </c>
      <c r="K43" s="53"/>
      <c r="L43" s="53"/>
      <c r="M43" s="53"/>
      <c r="N43" s="53"/>
      <c r="O43" s="53"/>
    </row>
    <row r="44" spans="1:15" ht="24.75" customHeight="1">
      <c r="A44" s="77" t="s">
        <v>1423</v>
      </c>
      <c r="B44" s="57">
        <v>2039901</v>
      </c>
      <c r="C44" s="53" t="s">
        <v>1385</v>
      </c>
      <c r="D44" s="53">
        <f>E44+J44+'[2]经济分类（2)'!I44+'[2]经济分类（3)'!D44+'[2]经济分类（3)'!K44+'[2]经济分类（3)'!O44+'[2]经济分类（4)'!D44+'[2]经济分类（4)'!H44</f>
        <v>1300500</v>
      </c>
      <c r="E44" s="53">
        <f t="shared" si="0"/>
        <v>95400</v>
      </c>
      <c r="F44" s="53">
        <v>95400</v>
      </c>
      <c r="G44" s="53"/>
      <c r="H44" s="53"/>
      <c r="I44" s="53"/>
      <c r="J44" s="54">
        <f>K44+L44+M44+N44+O44+'[2]经济分类（2)'!D44+'[2]经济分类（2)'!E44+'[2]经济分类（2)'!F44+'[2]经济分类（2)'!G44+'[2]经济分类（2)'!H44</f>
        <v>1205100</v>
      </c>
      <c r="K44" s="53">
        <v>891100</v>
      </c>
      <c r="L44" s="53">
        <v>30000</v>
      </c>
      <c r="M44" s="53">
        <v>20000</v>
      </c>
      <c r="N44" s="53">
        <v>154000</v>
      </c>
      <c r="O44" s="53"/>
    </row>
    <row r="45" spans="1:15" ht="24.75" customHeight="1">
      <c r="A45" s="31" t="s">
        <v>1424</v>
      </c>
      <c r="B45" s="59">
        <v>2010350</v>
      </c>
      <c r="C45" s="53" t="s">
        <v>1385</v>
      </c>
      <c r="D45" s="53">
        <f>E45+J45+'[2]经济分类（2)'!I45+'[2]经济分类（3)'!D45+'[2]经济分类（3)'!K45+'[2]经济分类（3)'!O45+'[2]经济分类（4)'!D45+'[2]经济分类（4)'!H45</f>
        <v>1625200</v>
      </c>
      <c r="E45" s="53">
        <f t="shared" si="0"/>
        <v>0</v>
      </c>
      <c r="F45" s="53"/>
      <c r="G45" s="53"/>
      <c r="H45" s="53"/>
      <c r="I45" s="53"/>
      <c r="J45" s="54">
        <f>K45+L45+M45+N45+O45+'[2]经济分类（2)'!D45+'[2]经济分类（2)'!E45+'[2]经济分类（2)'!F45+'[2]经济分类（2)'!G45+'[2]经济分类（2)'!H45</f>
        <v>0</v>
      </c>
      <c r="K45" s="54"/>
      <c r="L45" s="54"/>
      <c r="M45" s="54"/>
      <c r="N45" s="54"/>
      <c r="O45" s="54"/>
    </row>
    <row r="46" spans="1:15" ht="24.75" customHeight="1">
      <c r="A46" s="31" t="s">
        <v>1524</v>
      </c>
      <c r="B46" s="59">
        <v>2011301</v>
      </c>
      <c r="C46" s="53" t="s">
        <v>1385</v>
      </c>
      <c r="D46" s="53">
        <f>E46+J46+'[2]经济分类（2)'!I46+'[2]经济分类（3)'!D46+'[2]经济分类（3)'!K46+'[2]经济分类（3)'!O46+'[2]经济分类（4)'!D46+'[2]经济分类（4)'!H46</f>
        <v>2207800</v>
      </c>
      <c r="E46" s="53">
        <f t="shared" si="0"/>
        <v>1081200</v>
      </c>
      <c r="F46" s="53">
        <v>1050000</v>
      </c>
      <c r="G46" s="53"/>
      <c r="H46" s="53"/>
      <c r="I46" s="53">
        <v>31200</v>
      </c>
      <c r="J46" s="54">
        <f>K46+L46+M46+N46+O46+'[2]经济分类（2)'!D46+'[2]经济分类（2)'!E46+'[2]经济分类（2)'!F46+'[2]经济分类（2)'!G46+'[2]经济分类（2)'!H46</f>
        <v>153900</v>
      </c>
      <c r="K46" s="54">
        <v>143900</v>
      </c>
      <c r="L46" s="53"/>
      <c r="M46" s="53"/>
      <c r="N46" s="53"/>
      <c r="O46" s="53"/>
    </row>
    <row r="47" spans="1:15" ht="24.75" customHeight="1">
      <c r="A47" s="31" t="s">
        <v>1602</v>
      </c>
      <c r="B47" s="59">
        <v>2011350</v>
      </c>
      <c r="C47" s="53" t="s">
        <v>1385</v>
      </c>
      <c r="D47" s="53">
        <f>E47+J47+'[2]经济分类（2)'!I47+'[2]经济分类（3)'!D47+'[2]经济分类（3)'!K47+'[2]经济分类（3)'!O47+'[2]经济分类（4)'!D47+'[2]经济分类（4)'!H47</f>
        <v>472800</v>
      </c>
      <c r="E47" s="53">
        <f t="shared" si="0"/>
        <v>0</v>
      </c>
      <c r="F47" s="53"/>
      <c r="G47" s="53"/>
      <c r="H47" s="53"/>
      <c r="I47" s="53"/>
      <c r="J47" s="54">
        <f>K47+L47+M47+N47+O47+'[2]经济分类（2)'!D47+'[2]经济分类（2)'!E47+'[2]经济分类（2)'!F47+'[2]经济分类（2)'!G47+'[2]经济分类（2)'!H47</f>
        <v>0</v>
      </c>
      <c r="K47" s="53"/>
      <c r="L47" s="53"/>
      <c r="M47" s="53"/>
      <c r="N47" s="53"/>
      <c r="O47" s="53"/>
    </row>
    <row r="48" spans="1:15" ht="24.75" customHeight="1">
      <c r="A48" s="31" t="s">
        <v>1427</v>
      </c>
      <c r="B48" s="59">
        <v>2011350</v>
      </c>
      <c r="C48" s="53" t="s">
        <v>1385</v>
      </c>
      <c r="D48" s="53">
        <f>E48+J48+'[2]经济分类（2)'!I48+'[2]经济分类（3)'!D48+'[2]经济分类（3)'!K48+'[2]经济分类（3)'!O48+'[2]经济分类（4)'!D48+'[2]经济分类（4)'!H48</f>
        <v>681300</v>
      </c>
      <c r="E48" s="53">
        <f t="shared" si="0"/>
        <v>0</v>
      </c>
      <c r="F48" s="53"/>
      <c r="G48" s="53"/>
      <c r="H48" s="53"/>
      <c r="I48" s="53"/>
      <c r="J48" s="54">
        <f>K48+L48+M48+N48+O48+'[2]经济分类（2)'!D48+'[2]经济分类（2)'!E48+'[2]经济分类（2)'!F48+'[2]经济分类（2)'!G48+'[2]经济分类（2)'!H48</f>
        <v>0</v>
      </c>
      <c r="K48" s="53"/>
      <c r="L48" s="53"/>
      <c r="M48" s="53"/>
      <c r="N48" s="53"/>
      <c r="O48" s="53"/>
    </row>
    <row r="49" spans="1:15" ht="24.75" customHeight="1">
      <c r="A49" s="31" t="s">
        <v>1428</v>
      </c>
      <c r="B49" s="59">
        <v>2150801</v>
      </c>
      <c r="C49" s="53" t="s">
        <v>1385</v>
      </c>
      <c r="D49" s="53">
        <f>E49+J49+'[2]经济分类（2)'!I49+'[2]经济分类（3)'!D49+'[2]经济分类（3)'!K49+'[2]经济分类（3)'!O49+'[2]经济分类（4)'!D49+'[2]经济分类（4)'!H49</f>
        <v>728500</v>
      </c>
      <c r="E49" s="53">
        <f t="shared" si="0"/>
        <v>588000</v>
      </c>
      <c r="F49" s="53">
        <v>588000</v>
      </c>
      <c r="G49" s="53"/>
      <c r="H49" s="53"/>
      <c r="I49" s="53"/>
      <c r="J49" s="54">
        <f>K49+L49+M49+N49+O49+'[2]经济分类（2)'!D49+'[2]经济分类（2)'!E49+'[2]经济分类（2)'!F49+'[2]经济分类（2)'!G49+'[2]经济分类（2)'!H49</f>
        <v>130500</v>
      </c>
      <c r="K49" s="53">
        <v>97000</v>
      </c>
      <c r="L49" s="53"/>
      <c r="M49" s="53"/>
      <c r="N49" s="53"/>
      <c r="O49" s="53">
        <v>33500</v>
      </c>
    </row>
    <row r="50" spans="1:15" ht="24.75" customHeight="1">
      <c r="A50" s="31" t="s">
        <v>1429</v>
      </c>
      <c r="B50" s="59">
        <v>2160250</v>
      </c>
      <c r="C50" s="53" t="s">
        <v>1385</v>
      </c>
      <c r="D50" s="53">
        <f>E50+J50+'[2]经济分类（2)'!I50+'[2]经济分类（3)'!D50+'[2]经济分类（3)'!K50+'[2]经济分类（3)'!O50+'[2]经济分类（4)'!D50+'[2]经济分类（4)'!H50</f>
        <v>2474200</v>
      </c>
      <c r="E50" s="53">
        <f t="shared" si="0"/>
        <v>1310788</v>
      </c>
      <c r="F50" s="53">
        <v>1277788</v>
      </c>
      <c r="G50" s="53"/>
      <c r="H50" s="53"/>
      <c r="I50" s="53">
        <v>33000</v>
      </c>
      <c r="J50" s="54">
        <f>K50+L50+M50+N50+O50+'[2]经济分类（2)'!D50+'[2]经济分类（2)'!E50+'[2]经济分类（2)'!F50+'[2]经济分类（2)'!G50+'[2]经济分类（2)'!H50</f>
        <v>175500</v>
      </c>
      <c r="K50" s="54">
        <v>171000</v>
      </c>
      <c r="L50" s="53"/>
      <c r="M50" s="53"/>
      <c r="N50" s="53"/>
      <c r="O50" s="53"/>
    </row>
    <row r="51" spans="1:15" ht="24.75" customHeight="1">
      <c r="A51" s="31" t="s">
        <v>1430</v>
      </c>
      <c r="B51" s="59">
        <v>2220101</v>
      </c>
      <c r="C51" s="53" t="s">
        <v>1385</v>
      </c>
      <c r="D51" s="53">
        <f>E51+J51+'[2]经济分类（2)'!I51+'[2]经济分类（3)'!D51+'[2]经济分类（3)'!K51+'[2]经济分类（3)'!O51+'[2]经济分类（4)'!D51+'[2]经济分类（4)'!H51</f>
        <v>4150000</v>
      </c>
      <c r="E51" s="53">
        <f t="shared" si="0"/>
        <v>1656164</v>
      </c>
      <c r="F51" s="53">
        <v>1656164</v>
      </c>
      <c r="G51" s="53"/>
      <c r="H51" s="53"/>
      <c r="I51" s="53"/>
      <c r="J51" s="54">
        <f>K51+L51+M51+N51+O51+'[2]经济分类（2)'!D51+'[2]经济分类（2)'!E51+'[2]经济分类（2)'!F51+'[2]经济分类（2)'!G51+'[2]经济分类（2)'!H51</f>
        <v>266000</v>
      </c>
      <c r="K51" s="54">
        <v>266000</v>
      </c>
      <c r="L51" s="53"/>
      <c r="M51" s="53"/>
      <c r="N51" s="53"/>
      <c r="O51" s="53"/>
    </row>
    <row r="52" spans="1:15" ht="24.75" customHeight="1">
      <c r="A52" s="31" t="s">
        <v>1431</v>
      </c>
      <c r="B52" s="59">
        <v>2240101</v>
      </c>
      <c r="C52" s="53" t="s">
        <v>1385</v>
      </c>
      <c r="D52" s="53">
        <f>E52+J52+'[2]经济分类（2)'!I52+'[2]经济分类（3)'!D52+'[2]经济分类（3)'!K52+'[2]经济分类（3)'!O52+'[2]经济分类（4)'!D52+'[2]经济分类（4)'!H52</f>
        <v>1851400</v>
      </c>
      <c r="E52" s="53">
        <f t="shared" si="0"/>
        <v>1227600</v>
      </c>
      <c r="F52" s="53">
        <v>1196400</v>
      </c>
      <c r="G52" s="53"/>
      <c r="H52" s="53"/>
      <c r="I52" s="53">
        <v>31200</v>
      </c>
      <c r="J52" s="54">
        <f>K52+L52+M52+N52+O52+'[2]经济分类（2)'!D52+'[2]经济分类（2)'!E52+'[2]经济分类（2)'!F52+'[2]经济分类（2)'!G52+'[2]经济分类（2)'!H52</f>
        <v>594600</v>
      </c>
      <c r="K52" s="54">
        <v>294600</v>
      </c>
      <c r="L52" s="54"/>
      <c r="M52" s="54">
        <v>100000</v>
      </c>
      <c r="N52" s="54"/>
      <c r="O52" s="54">
        <v>20000</v>
      </c>
    </row>
    <row r="53" spans="1:15" ht="24.75" customHeight="1">
      <c r="A53" s="31" t="s">
        <v>1432</v>
      </c>
      <c r="B53" s="59">
        <v>2240401</v>
      </c>
      <c r="C53" s="53" t="s">
        <v>1385</v>
      </c>
      <c r="D53" s="53">
        <f>E53+J53+'[2]经济分类（2)'!I53+'[2]经济分类（3)'!D53+'[2]经济分类（3)'!K53+'[2]经济分类（3)'!O53+'[2]经济分类（4)'!D53+'[2]经济分类（4)'!H53</f>
        <v>4006700</v>
      </c>
      <c r="E53" s="53">
        <f t="shared" si="0"/>
        <v>0</v>
      </c>
      <c r="F53" s="53"/>
      <c r="G53" s="53"/>
      <c r="H53" s="53"/>
      <c r="I53" s="53"/>
      <c r="J53" s="54">
        <f>K53+L53+M53+N53+O53+'[2]经济分类（2)'!D53+'[2]经济分类（2)'!E53+'[2]经济分类（2)'!F53+'[2]经济分类（2)'!G53+'[2]经济分类（2)'!H53</f>
        <v>0</v>
      </c>
      <c r="K53" s="53"/>
      <c r="L53" s="53"/>
      <c r="M53" s="53"/>
      <c r="N53" s="53"/>
      <c r="O53" s="53"/>
    </row>
    <row r="54" spans="1:15" ht="24.75" customHeight="1">
      <c r="A54" s="31" t="s">
        <v>1433</v>
      </c>
      <c r="B54" s="59">
        <v>2130505</v>
      </c>
      <c r="C54" s="53" t="s">
        <v>1385</v>
      </c>
      <c r="D54" s="53">
        <f>E54+J54+'[2]经济分类（2)'!I54+'[2]经济分类（3)'!D54+'[2]经济分类（3)'!K54+'[2]经济分类（3)'!O54+'[2]经济分类（4)'!D54+'[2]经济分类（4)'!H54</f>
        <v>180000</v>
      </c>
      <c r="E54" s="53">
        <f t="shared" si="0"/>
        <v>0</v>
      </c>
      <c r="F54" s="53"/>
      <c r="G54" s="53"/>
      <c r="H54" s="53"/>
      <c r="I54" s="53"/>
      <c r="J54" s="54">
        <f>K54+L54+M54+N54+O54+'[2]经济分类（2)'!D54+'[2]经济分类（2)'!E54+'[2]经济分类（2)'!F54+'[2]经济分类（2)'!G54+'[2]经济分类（2)'!H54</f>
        <v>0</v>
      </c>
      <c r="K54" s="53"/>
      <c r="L54" s="53"/>
      <c r="M54" s="53"/>
      <c r="N54" s="53"/>
      <c r="O54" s="53"/>
    </row>
    <row r="55" spans="1:15" ht="24.75" customHeight="1">
      <c r="A55" s="31" t="s">
        <v>1434</v>
      </c>
      <c r="B55" s="59">
        <v>2080101</v>
      </c>
      <c r="C55" s="53" t="s">
        <v>1385</v>
      </c>
      <c r="D55" s="53">
        <f>E55+J55+'[2]经济分类（2)'!I55+'[2]经济分类（3)'!D55+'[2]经济分类（3)'!K55+'[2]经济分类（3)'!O55+'[2]经济分类（4)'!D55+'[2]经济分类（4)'!H55</f>
        <v>5280100</v>
      </c>
      <c r="E55" s="53">
        <f t="shared" si="0"/>
        <v>2490204</v>
      </c>
      <c r="F55" s="53">
        <v>2490204</v>
      </c>
      <c r="G55" s="53"/>
      <c r="H55" s="53"/>
      <c r="I55" s="53"/>
      <c r="J55" s="54">
        <f>K55+L55+M55+N55+O55+'[2]经济分类（2)'!D55+'[2]经济分类（2)'!E55+'[2]经济分类（2)'!F55+'[2]经济分类（2)'!G55+'[2]经济分类（2)'!H55</f>
        <v>1010400</v>
      </c>
      <c r="K55" s="53">
        <v>870400</v>
      </c>
      <c r="L55" s="53"/>
      <c r="M55" s="53">
        <v>110000</v>
      </c>
      <c r="N55" s="53"/>
      <c r="O55" s="53"/>
    </row>
    <row r="56" spans="1:15" ht="24.75" customHeight="1">
      <c r="A56" s="53" t="s">
        <v>1435</v>
      </c>
      <c r="B56" s="53">
        <v>2080106</v>
      </c>
      <c r="C56" s="53" t="s">
        <v>1385</v>
      </c>
      <c r="D56" s="53">
        <f>E56+J56+'[2]经济分类（2)'!I56+'[2]经济分类（3)'!D56+'[2]经济分类（3)'!K56+'[2]经济分类（3)'!O56+'[2]经济分类（4)'!D56+'[2]经济分类（4)'!H56</f>
        <v>510400</v>
      </c>
      <c r="E56" s="53">
        <f t="shared" si="0"/>
        <v>0</v>
      </c>
      <c r="F56" s="53"/>
      <c r="G56" s="53"/>
      <c r="H56" s="53"/>
      <c r="I56" s="53"/>
      <c r="J56" s="54">
        <f>K56+L56+M56+N56+O56+'[2]经济分类（2)'!D56+'[2]经济分类（2)'!E56+'[2]经济分类（2)'!F56+'[2]经济分类（2)'!G56+'[2]经济分类（2)'!H56</f>
        <v>0</v>
      </c>
      <c r="K56" s="53"/>
      <c r="L56" s="53"/>
      <c r="M56" s="53"/>
      <c r="N56" s="53"/>
      <c r="O56" s="53"/>
    </row>
    <row r="57" spans="1:15" ht="24.75" customHeight="1">
      <c r="A57" s="75" t="s">
        <v>1436</v>
      </c>
      <c r="B57" s="75">
        <v>2080106</v>
      </c>
      <c r="C57" s="53" t="s">
        <v>1385</v>
      </c>
      <c r="D57" s="53">
        <f>E57+J57+'[2]经济分类（2)'!I57+'[2]经济分类（3)'!D57+'[2]经济分类（3)'!K57+'[2]经济分类（3)'!O57+'[2]经济分类（4)'!D57+'[2]经济分类（4)'!H57</f>
        <v>531200</v>
      </c>
      <c r="E57" s="53">
        <f t="shared" si="0"/>
        <v>0</v>
      </c>
      <c r="F57" s="75"/>
      <c r="G57" s="75"/>
      <c r="H57" s="75"/>
      <c r="I57" s="75"/>
      <c r="J57" s="54">
        <f>K57+L57+M57+N57+O57+'[2]经济分类（2)'!D57+'[2]经济分类（2)'!E57+'[2]经济分类（2)'!F57+'[2]经济分类（2)'!G57+'[2]经济分类（2)'!H57</f>
        <v>0</v>
      </c>
      <c r="K57" s="75"/>
      <c r="L57" s="75"/>
      <c r="M57" s="75"/>
      <c r="N57" s="75"/>
      <c r="O57" s="75"/>
    </row>
    <row r="58" spans="1:15" ht="24.75" customHeight="1">
      <c r="A58" s="75" t="s">
        <v>1437</v>
      </c>
      <c r="B58" s="75">
        <v>2080109</v>
      </c>
      <c r="C58" s="53" t="s">
        <v>1385</v>
      </c>
      <c r="D58" s="53">
        <f>E58+J58+'[2]经济分类（2)'!I58+'[2]经济分类（3)'!D58+'[2]经济分类（3)'!K58+'[2]经济分类（3)'!O58+'[2]经济分类（4)'!D58+'[2]经济分类（4)'!H58</f>
        <v>1476900</v>
      </c>
      <c r="E58" s="53">
        <f t="shared" si="0"/>
        <v>0</v>
      </c>
      <c r="F58" s="75"/>
      <c r="G58" s="75"/>
      <c r="H58" s="75"/>
      <c r="I58" s="75"/>
      <c r="J58" s="54">
        <f>K58+L58+M58+N58+O58+'[2]经济分类（2)'!D58+'[2]经济分类（2)'!E58+'[2]经济分类（2)'!F58+'[2]经济分类（2)'!G58+'[2]经济分类（2)'!H58</f>
        <v>0</v>
      </c>
      <c r="K58" s="75"/>
      <c r="L58" s="75"/>
      <c r="M58" s="75"/>
      <c r="N58" s="75"/>
      <c r="O58" s="75"/>
    </row>
    <row r="59" spans="1:15" ht="24.75" customHeight="1">
      <c r="A59" s="75" t="s">
        <v>1438</v>
      </c>
      <c r="B59" s="77">
        <v>2080109</v>
      </c>
      <c r="C59" s="53" t="s">
        <v>1385</v>
      </c>
      <c r="D59" s="53">
        <f>E59+J59+'[2]经济分类（2)'!I59+'[2]经济分类（3)'!D59+'[2]经济分类（3)'!K59+'[2]经济分类（3)'!O59+'[2]经济分类（4)'!D59+'[2]经济分类（4)'!H59</f>
        <v>315800</v>
      </c>
      <c r="E59" s="53">
        <f t="shared" si="0"/>
        <v>0</v>
      </c>
      <c r="F59" s="75"/>
      <c r="G59" s="75"/>
      <c r="H59" s="75"/>
      <c r="I59" s="75"/>
      <c r="J59" s="54">
        <f>K59+L59+M59+N59+O59+'[2]经济分类（2)'!D59+'[2]经济分类（2)'!E59+'[2]经济分类（2)'!F59+'[2]经济分类（2)'!G59+'[2]经济分类（2)'!H59</f>
        <v>0</v>
      </c>
      <c r="K59" s="75"/>
      <c r="L59" s="75"/>
      <c r="M59" s="75"/>
      <c r="N59" s="75"/>
      <c r="O59" s="75"/>
    </row>
    <row r="60" spans="1:15" ht="24.75" customHeight="1">
      <c r="A60" s="75" t="s">
        <v>1439</v>
      </c>
      <c r="B60" s="77">
        <v>2080109</v>
      </c>
      <c r="C60" s="53" t="s">
        <v>1385</v>
      </c>
      <c r="D60" s="53">
        <f>E60+J60+'[2]经济分类（2)'!I60+'[2]经济分类（3)'!D60+'[2]经济分类（3)'!K60+'[2]经济分类（3)'!O60+'[2]经济分类（4)'!D60+'[2]经济分类（4)'!H60</f>
        <v>1925800</v>
      </c>
      <c r="E60" s="53">
        <f t="shared" si="0"/>
        <v>0</v>
      </c>
      <c r="F60" s="75"/>
      <c r="G60" s="75"/>
      <c r="H60" s="75"/>
      <c r="I60" s="75"/>
      <c r="J60" s="54">
        <f>K60+L60+M60+N60+O60+'[2]经济分类（2)'!D60+'[2]经济分类（2)'!E60+'[2]经济分类（2)'!F60+'[2]经济分类（2)'!G60+'[2]经济分类（2)'!H60</f>
        <v>0</v>
      </c>
      <c r="K60" s="75"/>
      <c r="L60" s="75"/>
      <c r="M60" s="75"/>
      <c r="N60" s="75"/>
      <c r="O60" s="75"/>
    </row>
    <row r="61" spans="1:15" ht="24.75" customHeight="1">
      <c r="A61" s="75" t="s">
        <v>1440</v>
      </c>
      <c r="B61" s="77">
        <v>2101501</v>
      </c>
      <c r="C61" s="53" t="s">
        <v>1385</v>
      </c>
      <c r="D61" s="53">
        <f>E61+J61+'[2]经济分类（2)'!I61+'[2]经济分类（3)'!D61+'[2]经济分类（3)'!K61+'[2]经济分类（3)'!O61+'[2]经济分类（4)'!D61+'[2]经济分类（4)'!H61</f>
        <v>557600</v>
      </c>
      <c r="E61" s="53">
        <f t="shared" si="0"/>
        <v>240000</v>
      </c>
      <c r="F61" s="75">
        <v>240000</v>
      </c>
      <c r="G61" s="75"/>
      <c r="H61" s="75"/>
      <c r="I61" s="75"/>
      <c r="J61" s="54">
        <f>K61+L61+M61+N61+O61+'[2]经济分类（2)'!D61+'[2]经济分类（2)'!E61+'[2]经济分类（2)'!F61+'[2]经济分类（2)'!G61+'[2]经济分类（2)'!H61</f>
        <v>267600</v>
      </c>
      <c r="K61" s="75">
        <v>257600</v>
      </c>
      <c r="L61" s="75"/>
      <c r="M61" s="75"/>
      <c r="N61" s="75"/>
      <c r="O61" s="75"/>
    </row>
    <row r="62" spans="1:15" ht="24.75" customHeight="1">
      <c r="A62" s="75" t="s">
        <v>1441</v>
      </c>
      <c r="B62" s="77">
        <v>2101550</v>
      </c>
      <c r="C62" s="53" t="s">
        <v>1385</v>
      </c>
      <c r="D62" s="53">
        <f>E62+J62+'[2]经济分类（2)'!I62+'[2]经济分类（3)'!D62+'[2]经济分类（3)'!K62+'[2]经济分类（3)'!O62+'[2]经济分类（4)'!D62+'[2]经济分类（4)'!H62</f>
        <v>25471100</v>
      </c>
      <c r="E62" s="53">
        <f t="shared" si="0"/>
        <v>0</v>
      </c>
      <c r="F62" s="75"/>
      <c r="G62" s="75"/>
      <c r="H62" s="75"/>
      <c r="I62" s="75"/>
      <c r="J62" s="54">
        <f>K62+L62+M62+N62+O62+'[2]经济分类（2)'!D62+'[2]经济分类（2)'!E62+'[2]经济分类（2)'!F62+'[2]经济分类（2)'!G62+'[2]经济分类（2)'!H62</f>
        <v>0</v>
      </c>
      <c r="K62" s="75"/>
      <c r="L62" s="75"/>
      <c r="M62" s="75"/>
      <c r="N62" s="75"/>
      <c r="O62" s="75"/>
    </row>
    <row r="63" spans="1:15" ht="24.75" customHeight="1">
      <c r="A63" s="53" t="s">
        <v>1442</v>
      </c>
      <c r="B63" s="53">
        <v>2080109</v>
      </c>
      <c r="C63" s="53" t="s">
        <v>1385</v>
      </c>
      <c r="D63" s="53">
        <f>E63+J63+'[2]经济分类（2)'!I63+'[2]经济分类（3)'!D63+'[2]经济分类（3)'!K63+'[2]经济分类（3)'!O63+'[2]经济分类（4)'!D63+'[2]经济分类（4)'!H63</f>
        <v>958500</v>
      </c>
      <c r="E63" s="53">
        <f t="shared" si="0"/>
        <v>102600</v>
      </c>
      <c r="F63" s="53">
        <v>102600</v>
      </c>
      <c r="G63" s="53"/>
      <c r="H63" s="53"/>
      <c r="I63" s="53"/>
      <c r="J63" s="54">
        <f>K63+L63+M63+N63+O63+'[2]经济分类（2)'!D63+'[2]经济分类（2)'!E63+'[2]经济分类（2)'!F63+'[2]经济分类（2)'!G63+'[2]经济分类（2)'!H63</f>
        <v>35900</v>
      </c>
      <c r="K63" s="53">
        <v>35900</v>
      </c>
      <c r="L63" s="53"/>
      <c r="M63" s="53"/>
      <c r="N63" s="53"/>
      <c r="O63" s="53"/>
    </row>
    <row r="64" spans="1:15" ht="24.75" customHeight="1">
      <c r="A64" s="75" t="s">
        <v>1443</v>
      </c>
      <c r="B64" s="75">
        <v>2080201</v>
      </c>
      <c r="C64" s="53" t="s">
        <v>1385</v>
      </c>
      <c r="D64" s="53">
        <f>E64+J64+'[2]经济分类（2)'!I64+'[2]经济分类（3)'!D64+'[2]经济分类（3)'!K64+'[2]经济分类（3)'!O64+'[2]经济分类（4)'!D64+'[2]经济分类（4)'!H64</f>
        <v>1598700</v>
      </c>
      <c r="E64" s="53">
        <f t="shared" si="0"/>
        <v>1309700</v>
      </c>
      <c r="F64" s="75">
        <v>1094564</v>
      </c>
      <c r="G64" s="75">
        <v>128328</v>
      </c>
      <c r="H64" s="75">
        <v>83568</v>
      </c>
      <c r="I64" s="75">
        <v>3240</v>
      </c>
      <c r="J64" s="54">
        <f>K64+L64+M64+N64+O64+'[2]经济分类（2)'!D64+'[2]经济分类（2)'!E64+'[2]经济分类（2)'!F64+'[2]经济分类（2)'!G64+'[2]经济分类（2)'!H64</f>
        <v>218000</v>
      </c>
      <c r="K64" s="75">
        <v>184000</v>
      </c>
      <c r="L64" s="75"/>
      <c r="M64" s="75">
        <v>14000</v>
      </c>
      <c r="N64" s="75"/>
      <c r="O64" s="75"/>
    </row>
    <row r="65" spans="1:15" ht="24.75" customHeight="1">
      <c r="A65" s="75" t="s">
        <v>1443</v>
      </c>
      <c r="B65" s="75">
        <v>2081901</v>
      </c>
      <c r="C65" s="53" t="s">
        <v>1385</v>
      </c>
      <c r="D65" s="53">
        <f>E65+J65+'[2]经济分类（2)'!I65+'[2]经济分类（3)'!D65+'[2]经济分类（3)'!K65+'[2]经济分类（3)'!O65+'[2]经济分类（4)'!D65+'[2]经济分类（4)'!H65</f>
        <v>100000</v>
      </c>
      <c r="E65" s="53">
        <f t="shared" si="0"/>
        <v>0</v>
      </c>
      <c r="F65" s="75"/>
      <c r="G65" s="75"/>
      <c r="H65" s="75"/>
      <c r="I65" s="75"/>
      <c r="J65" s="54">
        <f>K65+L65+M65+N65+O65+'[2]经济分类（2)'!D65+'[2]经济分类（2)'!E65+'[2]经济分类（2)'!F65+'[2]经济分类（2)'!G65+'[2]经济分类（2)'!H65</f>
        <v>0</v>
      </c>
      <c r="K65" s="75"/>
      <c r="L65" s="75"/>
      <c r="M65" s="75"/>
      <c r="N65" s="75"/>
      <c r="O65" s="75"/>
    </row>
    <row r="66" spans="1:15" ht="24.75" customHeight="1">
      <c r="A66" s="75" t="s">
        <v>1443</v>
      </c>
      <c r="B66" s="77">
        <v>2081902</v>
      </c>
      <c r="C66" s="53" t="s">
        <v>1385</v>
      </c>
      <c r="D66" s="53">
        <f>E66+J66+'[2]经济分类（2)'!I66+'[2]经济分类（3)'!D66+'[2]经济分类（3)'!K66+'[2]经济分类（3)'!O66+'[2]经济分类（4)'!D66+'[2]经济分类（4)'!H66</f>
        <v>100000</v>
      </c>
      <c r="E66" s="53">
        <f t="shared" si="0"/>
        <v>0</v>
      </c>
      <c r="F66" s="75"/>
      <c r="G66" s="75"/>
      <c r="H66" s="75"/>
      <c r="I66" s="75"/>
      <c r="J66" s="54">
        <f>K66+L66+M66+N66+O66+'[2]经济分类（2)'!D66+'[2]经济分类（2)'!E66+'[2]经济分类（2)'!F66+'[2]经济分类（2)'!G66+'[2]经济分类（2)'!H66</f>
        <v>0</v>
      </c>
      <c r="K66" s="75"/>
      <c r="L66" s="75"/>
      <c r="M66" s="75"/>
      <c r="N66" s="75"/>
      <c r="O66" s="75"/>
    </row>
    <row r="67" spans="1:15" ht="24.75" customHeight="1">
      <c r="A67" s="75" t="s">
        <v>1443</v>
      </c>
      <c r="B67" s="77">
        <v>2082501</v>
      </c>
      <c r="C67" s="53" t="s">
        <v>1385</v>
      </c>
      <c r="D67" s="53">
        <f>E67+J67+'[2]经济分类（2)'!I67+'[2]经济分类（3)'!D67+'[2]经济分类（3)'!K67+'[2]经济分类（3)'!O67+'[2]经济分类（4)'!D67+'[2]经济分类（4)'!H67</f>
        <v>27000</v>
      </c>
      <c r="E67" s="53">
        <f t="shared" si="0"/>
        <v>0</v>
      </c>
      <c r="F67" s="75"/>
      <c r="G67" s="75"/>
      <c r="H67" s="75"/>
      <c r="I67" s="75"/>
      <c r="J67" s="54">
        <f>K67+L67+M67+N67+O67+'[2]经济分类（2)'!D67+'[2]经济分类（2)'!E67+'[2]经济分类（2)'!F67+'[2]经济分类（2)'!G67+'[2]经济分类（2)'!H67</f>
        <v>0</v>
      </c>
      <c r="K67" s="75"/>
      <c r="L67" s="75"/>
      <c r="M67" s="75"/>
      <c r="N67" s="75"/>
      <c r="O67" s="75"/>
    </row>
    <row r="68" spans="1:15" ht="24.75" customHeight="1">
      <c r="A68" s="75" t="s">
        <v>1443</v>
      </c>
      <c r="B68" s="77">
        <v>2081001</v>
      </c>
      <c r="C68" s="53" t="s">
        <v>1385</v>
      </c>
      <c r="D68" s="53">
        <f>E68+J68+'[2]经济分类（2)'!I68+'[2]经济分类（3)'!D68+'[2]经济分类（3)'!K68+'[2]经济分类（3)'!O68+'[2]经济分类（4)'!D68+'[2]经济分类（4)'!H68</f>
        <v>54000</v>
      </c>
      <c r="E68" s="53">
        <f t="shared" si="0"/>
        <v>0</v>
      </c>
      <c r="F68" s="75"/>
      <c r="G68" s="75"/>
      <c r="H68" s="75"/>
      <c r="I68" s="75"/>
      <c r="J68" s="54">
        <f>K68+L68+M68+N68+O68+'[2]经济分类（2)'!D68+'[2]经济分类（2)'!E68+'[2]经济分类（2)'!F68+'[2]经济分类（2)'!G68+'[2]经济分类（2)'!H68</f>
        <v>0</v>
      </c>
      <c r="K68" s="75"/>
      <c r="L68" s="75"/>
      <c r="M68" s="75"/>
      <c r="N68" s="75"/>
      <c r="O68" s="75"/>
    </row>
    <row r="69" spans="1:15" ht="24.75" customHeight="1">
      <c r="A69" s="75" t="s">
        <v>1443</v>
      </c>
      <c r="B69" s="77">
        <v>2081107</v>
      </c>
      <c r="C69" s="53" t="s">
        <v>1385</v>
      </c>
      <c r="D69" s="53">
        <f>E69+J69+'[2]经济分类（2)'!I69+'[2]经济分类（3)'!D69+'[2]经济分类（3)'!K69+'[2]经济分类（3)'!O69+'[2]经济分类（4)'!D69+'[2]经济分类（4)'!H69</f>
        <v>452000</v>
      </c>
      <c r="E69" s="53">
        <f t="shared" si="0"/>
        <v>0</v>
      </c>
      <c r="F69" s="75"/>
      <c r="G69" s="75"/>
      <c r="H69" s="75"/>
      <c r="I69" s="75"/>
      <c r="J69" s="54">
        <f>K69+L69+M69+N69+O69+'[2]经济分类（2)'!D69+'[2]经济分类（2)'!E69+'[2]经济分类（2)'!F69+'[2]经济分类（2)'!G69+'[2]经济分类（2)'!H69</f>
        <v>0</v>
      </c>
      <c r="K69" s="75"/>
      <c r="L69" s="75"/>
      <c r="M69" s="75"/>
      <c r="N69" s="75"/>
      <c r="O69" s="75"/>
    </row>
    <row r="70" spans="1:15" ht="24.75" customHeight="1">
      <c r="A70" s="53" t="s">
        <v>1444</v>
      </c>
      <c r="B70" s="53">
        <v>2082801</v>
      </c>
      <c r="C70" s="53" t="s">
        <v>1385</v>
      </c>
      <c r="D70" s="53">
        <f>E70+J70+'[2]经济分类（2)'!I70+'[2]经济分类（3)'!D70+'[2]经济分类（3)'!K70+'[2]经济分类（3)'!O70+'[2]经济分类（4)'!D70+'[2]经济分类（4)'!H70</f>
        <v>1218200</v>
      </c>
      <c r="E70" s="53">
        <f t="shared" si="0"/>
        <v>941200</v>
      </c>
      <c r="F70" s="53">
        <v>606200</v>
      </c>
      <c r="G70" s="53"/>
      <c r="H70" s="53"/>
      <c r="I70" s="53">
        <v>335000</v>
      </c>
      <c r="J70" s="54">
        <f>K70+L70+M70+N70+O70+'[2]经济分类（2)'!D70+'[2]经济分类（2)'!E70+'[2]经济分类（2)'!F70+'[2]经济分类（2)'!G70+'[2]经济分类（2)'!H70</f>
        <v>269000</v>
      </c>
      <c r="K70" s="53">
        <v>269000</v>
      </c>
      <c r="L70" s="53"/>
      <c r="M70" s="53"/>
      <c r="N70" s="53"/>
      <c r="O70" s="53"/>
    </row>
    <row r="71" spans="1:15" ht="24.75" customHeight="1">
      <c r="A71" s="75" t="s">
        <v>1445</v>
      </c>
      <c r="B71" s="75">
        <v>2081101</v>
      </c>
      <c r="C71" s="53" t="s">
        <v>1385</v>
      </c>
      <c r="D71" s="53">
        <f>E71+J71+'[2]经济分类（2)'!I71+'[2]经济分类（3)'!D71+'[2]经济分类（3)'!K71+'[2]经济分类（3)'!O71+'[2]经济分类（4)'!D71+'[2]经济分类（4)'!H71</f>
        <v>1610800</v>
      </c>
      <c r="E71" s="53">
        <f aca="true" t="shared" si="1" ref="E71:E134">SUM(F71:I71)</f>
        <v>747800</v>
      </c>
      <c r="F71" s="75">
        <v>747800</v>
      </c>
      <c r="G71" s="75"/>
      <c r="H71" s="75"/>
      <c r="I71" s="75"/>
      <c r="J71" s="54">
        <f>K71+L71+M71+N71+O71+'[2]经济分类（2)'!D71+'[2]经济分类（2)'!E71+'[2]经济分类（2)'!F71+'[2]经济分类（2)'!G71+'[2]经济分类（2)'!H71</f>
        <v>436900</v>
      </c>
      <c r="K71" s="75">
        <v>383100</v>
      </c>
      <c r="L71" s="75">
        <v>10000</v>
      </c>
      <c r="M71" s="75">
        <v>10000</v>
      </c>
      <c r="N71" s="75"/>
      <c r="O71" s="75"/>
    </row>
    <row r="72" spans="1:15" ht="24.75" customHeight="1">
      <c r="A72" s="75" t="s">
        <v>1446</v>
      </c>
      <c r="B72" s="75">
        <v>2081601</v>
      </c>
      <c r="C72" s="53" t="s">
        <v>1385</v>
      </c>
      <c r="D72" s="53">
        <f>E72+J72+'[2]经济分类（2)'!I72+'[2]经济分类（3)'!D72+'[2]经济分类（3)'!K72+'[2]经济分类（3)'!O72+'[2]经济分类（4)'!D72+'[2]经济分类（4)'!H72</f>
        <v>404200</v>
      </c>
      <c r="E72" s="53">
        <f t="shared" si="1"/>
        <v>322900</v>
      </c>
      <c r="F72" s="75">
        <v>322900</v>
      </c>
      <c r="G72" s="75"/>
      <c r="H72" s="75"/>
      <c r="I72" s="75"/>
      <c r="J72" s="54">
        <f>K72+L72+M72+N72+O72+'[2]经济分类（2)'!D72+'[2]经济分类（2)'!E72+'[2]经济分类（2)'!F72+'[2]经济分类（2)'!G72+'[2]经济分类（2)'!H72</f>
        <v>81300</v>
      </c>
      <c r="K72" s="75">
        <v>81300</v>
      </c>
      <c r="L72" s="75"/>
      <c r="M72" s="75"/>
      <c r="N72" s="75"/>
      <c r="O72" s="75"/>
    </row>
    <row r="73" spans="1:15" ht="24.75" customHeight="1">
      <c r="A73" s="75" t="s">
        <v>1447</v>
      </c>
      <c r="B73" s="77">
        <v>2100102</v>
      </c>
      <c r="C73" s="53" t="s">
        <v>1385</v>
      </c>
      <c r="D73" s="53">
        <f>E73+J73+'[2]经济分类（2)'!I73+'[2]经济分类（3)'!D73+'[2]经济分类（3)'!K73+'[2]经济分类（3)'!O73+'[2]经济分类（4)'!D73+'[2]经济分类（4)'!H73</f>
        <v>4051400</v>
      </c>
      <c r="E73" s="53">
        <f t="shared" si="1"/>
        <v>3634792</v>
      </c>
      <c r="F73" s="75">
        <v>3368844</v>
      </c>
      <c r="G73" s="75"/>
      <c r="H73" s="75"/>
      <c r="I73" s="75">
        <v>265948</v>
      </c>
      <c r="J73" s="54">
        <f>K73+L73+M73+N73+O73+'[2]经济分类（2)'!D73+'[2]经济分类（2)'!E73+'[2]经济分类（2)'!F73+'[2]经济分类（2)'!G73+'[2]经济分类（2)'!H73</f>
        <v>402400</v>
      </c>
      <c r="K73" s="75">
        <v>300000</v>
      </c>
      <c r="L73" s="75"/>
      <c r="M73" s="75"/>
      <c r="N73" s="75"/>
      <c r="O73" s="75">
        <v>62400</v>
      </c>
    </row>
    <row r="74" spans="1:15" ht="24.75" customHeight="1">
      <c r="A74" s="31" t="s">
        <v>1447</v>
      </c>
      <c r="B74" s="59">
        <v>2100302</v>
      </c>
      <c r="C74" s="53" t="s">
        <v>1385</v>
      </c>
      <c r="D74" s="53">
        <f>E74+J74+'[2]经济分类（2)'!I74+'[2]经济分类（3)'!D74+'[2]经济分类（3)'!K74+'[2]经济分类（3)'!O74+'[2]经济分类（4)'!D74+'[2]经济分类（4)'!H74</f>
        <v>6843700</v>
      </c>
      <c r="E74" s="53">
        <f t="shared" si="1"/>
        <v>6765316</v>
      </c>
      <c r="F74" s="53">
        <v>5965288</v>
      </c>
      <c r="G74" s="53"/>
      <c r="H74" s="53"/>
      <c r="I74" s="53">
        <v>800028</v>
      </c>
      <c r="J74" s="54">
        <f>K74+L74+M74+N74+O74+'[2]经济分类（2)'!D74+'[2]经济分类（2)'!E74+'[2]经济分类（2)'!F74+'[2]经济分类（2)'!G74+'[2]经济分类（2)'!H74</f>
        <v>0</v>
      </c>
      <c r="K74" s="53"/>
      <c r="L74" s="53"/>
      <c r="M74" s="53"/>
      <c r="N74" s="53"/>
      <c r="O74" s="53"/>
    </row>
    <row r="75" spans="1:15" ht="24.75" customHeight="1">
      <c r="A75" s="53" t="s">
        <v>1447</v>
      </c>
      <c r="B75" s="53">
        <v>2100716</v>
      </c>
      <c r="C75" s="53" t="s">
        <v>1385</v>
      </c>
      <c r="D75" s="53">
        <f>E75+J75+'[2]经济分类（2)'!I75+'[2]经济分类（3)'!D75+'[2]经济分类（3)'!K75+'[2]经济分类（3)'!O75+'[2]经济分类（4)'!D75+'[2]经济分类（4)'!H75</f>
        <v>3040000</v>
      </c>
      <c r="E75" s="53">
        <f t="shared" si="1"/>
        <v>150000</v>
      </c>
      <c r="F75" s="53"/>
      <c r="G75" s="53"/>
      <c r="H75" s="53"/>
      <c r="I75" s="53">
        <v>150000</v>
      </c>
      <c r="J75" s="54">
        <f>K75+L75+M75+N75+O75+'[2]经济分类（2)'!D75+'[2]经济分类（2)'!E75+'[2]经济分类（2)'!F75+'[2]经济分类（2)'!G75+'[2]经济分类（2)'!H75</f>
        <v>1920000</v>
      </c>
      <c r="K75" s="53">
        <v>1195000</v>
      </c>
      <c r="L75" s="53">
        <v>120000</v>
      </c>
      <c r="M75" s="53">
        <v>150000</v>
      </c>
      <c r="N75" s="53"/>
      <c r="O75" s="53">
        <v>80000</v>
      </c>
    </row>
    <row r="76" spans="1:15" ht="24.75" customHeight="1">
      <c r="A76" s="75" t="s">
        <v>1447</v>
      </c>
      <c r="B76" s="75">
        <v>2100408</v>
      </c>
      <c r="C76" s="53" t="s">
        <v>1385</v>
      </c>
      <c r="D76" s="53">
        <f>E76+J76+'[2]经济分类（2)'!I76+'[2]经济分类（3)'!D76+'[2]经济分类（3)'!K76+'[2]经济分类（3)'!O76+'[2]经济分类（4)'!D76+'[2]经济分类（4)'!H76</f>
        <v>360000</v>
      </c>
      <c r="E76" s="53">
        <f t="shared" si="1"/>
        <v>0</v>
      </c>
      <c r="F76" s="75"/>
      <c r="G76" s="75"/>
      <c r="H76" s="75"/>
      <c r="I76" s="75"/>
      <c r="J76" s="54">
        <f>K76+L76+M76+N76+O76+'[2]经济分类（2)'!D76+'[2]经济分类（2)'!E76+'[2]经济分类（2)'!F76+'[2]经济分类（2)'!G76+'[2]经济分类（2)'!H76</f>
        <v>0</v>
      </c>
      <c r="K76" s="75"/>
      <c r="L76" s="75"/>
      <c r="M76" s="75"/>
      <c r="N76" s="75"/>
      <c r="O76" s="75"/>
    </row>
    <row r="77" spans="1:15" ht="24.75" customHeight="1">
      <c r="A77" s="75" t="s">
        <v>1447</v>
      </c>
      <c r="B77" s="75">
        <v>2100399</v>
      </c>
      <c r="C77" s="53" t="s">
        <v>1385</v>
      </c>
      <c r="D77" s="53">
        <f>E77+J77+'[2]经济分类（2)'!I77+'[2]经济分类（3)'!D77+'[2]经济分类（3)'!K77+'[2]经济分类（3)'!O77+'[2]经济分类（4)'!D77+'[2]经济分类（4)'!H77</f>
        <v>276000</v>
      </c>
      <c r="E77" s="53">
        <f t="shared" si="1"/>
        <v>0</v>
      </c>
      <c r="F77" s="75"/>
      <c r="G77" s="75"/>
      <c r="H77" s="75"/>
      <c r="I77" s="75"/>
      <c r="J77" s="54">
        <f>K77+L77+M77+N77+O77+'[2]经济分类（2)'!D77+'[2]经济分类（2)'!E77+'[2]经济分类（2)'!F77+'[2]经济分类（2)'!G77+'[2]经济分类（2)'!H77</f>
        <v>0</v>
      </c>
      <c r="K77" s="75"/>
      <c r="L77" s="75"/>
      <c r="M77" s="75"/>
      <c r="N77" s="75"/>
      <c r="O77" s="75"/>
    </row>
    <row r="78" spans="1:15" ht="24.75" customHeight="1">
      <c r="A78" s="75" t="s">
        <v>1448</v>
      </c>
      <c r="B78" s="77">
        <v>2100717</v>
      </c>
      <c r="C78" s="53" t="s">
        <v>1385</v>
      </c>
      <c r="D78" s="53">
        <f>E78+J78+'[2]经济分类（2)'!I78+'[2]经济分类（3)'!D78+'[2]经济分类（3)'!K78+'[2]经济分类（3)'!O78+'[2]经济分类（4)'!D78+'[2]经济分类（4)'!H78</f>
        <v>125600</v>
      </c>
      <c r="E78" s="53">
        <f t="shared" si="1"/>
        <v>0</v>
      </c>
      <c r="F78" s="75"/>
      <c r="G78" s="75"/>
      <c r="H78" s="75"/>
      <c r="I78" s="75"/>
      <c r="J78" s="54">
        <f>K78+L78+M78+N78+O78+'[2]经济分类（2)'!D78+'[2]经济分类（2)'!E78+'[2]经济分类（2)'!F78+'[2]经济分类（2)'!G78+'[2]经济分类（2)'!H78</f>
        <v>0</v>
      </c>
      <c r="K78" s="75"/>
      <c r="L78" s="75"/>
      <c r="M78" s="75"/>
      <c r="N78" s="75"/>
      <c r="O78" s="75"/>
    </row>
    <row r="79" spans="1:15" ht="24.75" customHeight="1">
      <c r="A79" s="75" t="s">
        <v>1449</v>
      </c>
      <c r="B79" s="77">
        <v>2100401</v>
      </c>
      <c r="C79" s="53" t="s">
        <v>1385</v>
      </c>
      <c r="D79" s="53">
        <f>E79+J79+'[2]经济分类（2)'!I79+'[2]经济分类（3)'!D79+'[2]经济分类（3)'!K79+'[2]经济分类（3)'!O79+'[2]经济分类（4)'!D79+'[2]经济分类（4)'!H79</f>
        <v>2388500</v>
      </c>
      <c r="E79" s="53">
        <f t="shared" si="1"/>
        <v>0</v>
      </c>
      <c r="F79" s="75"/>
      <c r="G79" s="75"/>
      <c r="H79" s="75"/>
      <c r="I79" s="75"/>
      <c r="J79" s="54">
        <f>K79+L79+M79+N79+O79+'[2]经济分类（2)'!D79+'[2]经济分类（2)'!E79+'[2]经济分类（2)'!F79+'[2]经济分类（2)'!G79+'[2]经济分类（2)'!H79</f>
        <v>0</v>
      </c>
      <c r="K79" s="75"/>
      <c r="L79" s="75"/>
      <c r="M79" s="75"/>
      <c r="N79" s="75"/>
      <c r="O79" s="75"/>
    </row>
    <row r="80" spans="1:15" ht="24.75" customHeight="1">
      <c r="A80" s="75" t="s">
        <v>1450</v>
      </c>
      <c r="B80" s="77">
        <v>2100403</v>
      </c>
      <c r="C80" s="53" t="s">
        <v>1385</v>
      </c>
      <c r="D80" s="53">
        <f>E80+J80+'[2]经济分类（2)'!I80+'[2]经济分类（3)'!D80+'[2]经济分类（3)'!K80+'[2]经济分类（3)'!O80+'[2]经济分类（4)'!D80+'[2]经济分类（4)'!H80</f>
        <v>1515600</v>
      </c>
      <c r="E80" s="53">
        <f t="shared" si="1"/>
        <v>0</v>
      </c>
      <c r="F80" s="75"/>
      <c r="G80" s="75"/>
      <c r="H80" s="75"/>
      <c r="I80" s="75"/>
      <c r="J80" s="54">
        <f>K80+L80+M80+N80+O80+'[2]经济分类（2)'!D80+'[2]经济分类（2)'!E80+'[2]经济分类（2)'!F80+'[2]经济分类（2)'!G80+'[2]经济分类（2)'!H80</f>
        <v>0</v>
      </c>
      <c r="K80" s="75"/>
      <c r="L80" s="75"/>
      <c r="M80" s="75"/>
      <c r="N80" s="75"/>
      <c r="O80" s="75"/>
    </row>
    <row r="81" spans="1:15" ht="24.75" customHeight="1">
      <c r="A81" s="53" t="s">
        <v>1451</v>
      </c>
      <c r="B81" s="53">
        <v>2100402</v>
      </c>
      <c r="C81" s="53" t="s">
        <v>1385</v>
      </c>
      <c r="D81" s="53">
        <f>E81+J81+'[2]经济分类（2)'!I81+'[2]经济分类（3)'!D81+'[2]经济分类（3)'!K81+'[2]经济分类（3)'!O81+'[2]经济分类（4)'!D81+'[2]经济分类（4)'!H81</f>
        <v>1080580</v>
      </c>
      <c r="E81" s="53">
        <f t="shared" si="1"/>
        <v>0</v>
      </c>
      <c r="F81" s="53"/>
      <c r="G81" s="53"/>
      <c r="H81" s="53"/>
      <c r="I81" s="53"/>
      <c r="J81" s="54">
        <f>K81+L81+M81+N81+O81+'[2]经济分类（2)'!D81+'[2]经济分类（2)'!E81+'[2]经济分类（2)'!F81+'[2]经济分类（2)'!G81+'[2]经济分类（2)'!H81</f>
        <v>0</v>
      </c>
      <c r="K81" s="53"/>
      <c r="L81" s="53"/>
      <c r="M81" s="53"/>
      <c r="N81" s="53"/>
      <c r="O81" s="53"/>
    </row>
    <row r="82" spans="1:15" ht="24.75" customHeight="1">
      <c r="A82" s="75" t="s">
        <v>1452</v>
      </c>
      <c r="B82" s="75">
        <v>2100407</v>
      </c>
      <c r="C82" s="53" t="s">
        <v>1385</v>
      </c>
      <c r="D82" s="53">
        <f>E82+J82+'[2]经济分类（2)'!I82+'[2]经济分类（3)'!D82+'[2]经济分类（3)'!K82+'[2]经济分类（3)'!O82+'[2]经济分类（4)'!D82+'[2]经济分类（4)'!H82</f>
        <v>824800</v>
      </c>
      <c r="E82" s="53">
        <f t="shared" si="1"/>
        <v>0</v>
      </c>
      <c r="F82" s="75"/>
      <c r="G82" s="75"/>
      <c r="H82" s="75"/>
      <c r="I82" s="75"/>
      <c r="J82" s="54">
        <f>K82+L82+M82+N82+O82+'[2]经济分类（2)'!D82+'[2]经济分类（2)'!E82+'[2]经济分类（2)'!F82+'[2]经济分类（2)'!G82+'[2]经济分类（2)'!H82</f>
        <v>0</v>
      </c>
      <c r="K82" s="75"/>
      <c r="L82" s="75"/>
      <c r="M82" s="75"/>
      <c r="N82" s="75"/>
      <c r="O82" s="75"/>
    </row>
    <row r="83" spans="1:15" ht="24.75" customHeight="1">
      <c r="A83" s="75" t="s">
        <v>1453</v>
      </c>
      <c r="B83" s="75">
        <v>2100407</v>
      </c>
      <c r="C83" s="53" t="s">
        <v>1385</v>
      </c>
      <c r="D83" s="53">
        <f>E83+J83+'[2]经济分类（2)'!I83+'[2]经济分类（3)'!D83+'[2]经济分类（3)'!K83+'[2]经济分类（3)'!O83+'[2]经济分类（4)'!D83+'[2]经济分类（4)'!H83</f>
        <v>40000</v>
      </c>
      <c r="E83" s="53">
        <f t="shared" si="1"/>
        <v>0</v>
      </c>
      <c r="F83" s="75"/>
      <c r="G83" s="75"/>
      <c r="H83" s="75"/>
      <c r="I83" s="75"/>
      <c r="J83" s="54">
        <f>K83+L83+M83+N83+O83+'[2]经济分类（2)'!D83+'[2]经济分类（2)'!E83+'[2]经济分类（2)'!F83+'[2]经济分类（2)'!G83+'[2]经济分类（2)'!H83</f>
        <v>0</v>
      </c>
      <c r="K83" s="75"/>
      <c r="L83" s="75"/>
      <c r="M83" s="75"/>
      <c r="N83" s="75"/>
      <c r="O83" s="75"/>
    </row>
    <row r="84" spans="1:15" ht="24.75" customHeight="1">
      <c r="A84" s="75" t="s">
        <v>1454</v>
      </c>
      <c r="B84" s="77">
        <v>2100407</v>
      </c>
      <c r="C84" s="53" t="s">
        <v>1385</v>
      </c>
      <c r="D84" s="53">
        <f>E84+J84+'[2]经济分类（2)'!I84+'[2]经济分类（3)'!D84+'[2]经济分类（3)'!K84+'[2]经济分类（3)'!O84+'[2]经济分类（4)'!D84+'[2]经济分类（4)'!H84</f>
        <v>60000</v>
      </c>
      <c r="E84" s="53">
        <f t="shared" si="1"/>
        <v>0</v>
      </c>
      <c r="F84" s="75"/>
      <c r="G84" s="75"/>
      <c r="H84" s="75"/>
      <c r="I84" s="75"/>
      <c r="J84" s="54">
        <f>K84+L84+M84+N84+O84+'[2]经济分类（2)'!D84+'[2]经济分类（2)'!E84+'[2]经济分类（2)'!F84+'[2]经济分类（2)'!G84+'[2]经济分类（2)'!H84</f>
        <v>0</v>
      </c>
      <c r="K84" s="75"/>
      <c r="L84" s="75"/>
      <c r="M84" s="75"/>
      <c r="N84" s="75"/>
      <c r="O84" s="75"/>
    </row>
    <row r="85" spans="1:15" ht="24.75" customHeight="1">
      <c r="A85" s="75" t="s">
        <v>1455</v>
      </c>
      <c r="B85" s="77" t="s">
        <v>1456</v>
      </c>
      <c r="C85" s="53" t="s">
        <v>1385</v>
      </c>
      <c r="D85" s="53">
        <f>E85+J85+'[2]经济分类（2)'!I85+'[2]经济分类（3)'!D85+'[2]经济分类（3)'!K85+'[2]经济分类（3)'!O85+'[2]经济分类（4)'!D85+'[2]经济分类（4)'!H85</f>
        <v>15355500</v>
      </c>
      <c r="E85" s="53">
        <f t="shared" si="1"/>
        <v>0</v>
      </c>
      <c r="F85" s="75"/>
      <c r="G85" s="75"/>
      <c r="H85" s="75"/>
      <c r="I85" s="75"/>
      <c r="J85" s="54">
        <f>K85+L85+M85+N85+O85+'[2]经济分类（2)'!D85+'[2]经济分类（2)'!E85+'[2]经济分类（2)'!F85+'[2]经济分类（2)'!G85+'[2]经济分类（2)'!H85</f>
        <v>0</v>
      </c>
      <c r="K85" s="75"/>
      <c r="L85" s="75"/>
      <c r="M85" s="75"/>
      <c r="N85" s="75"/>
      <c r="O85" s="75"/>
    </row>
    <row r="86" spans="1:15" ht="24.75" customHeight="1">
      <c r="A86" s="75" t="s">
        <v>1455</v>
      </c>
      <c r="B86" s="77" t="s">
        <v>1457</v>
      </c>
      <c r="C86" s="53" t="s">
        <v>1385</v>
      </c>
      <c r="D86" s="53">
        <f>E86+J86+'[2]经济分类（2)'!I86+'[2]经济分类（3)'!D86+'[2]经济分类（3)'!K86+'[2]经济分类（3)'!O86+'[2]经济分类（4)'!D86+'[2]经济分类（4)'!H86</f>
        <v>1527500</v>
      </c>
      <c r="E86" s="53">
        <f t="shared" si="1"/>
        <v>0</v>
      </c>
      <c r="F86" s="75"/>
      <c r="G86" s="75"/>
      <c r="H86" s="75"/>
      <c r="I86" s="75"/>
      <c r="J86" s="54">
        <f>K86+L86+M86+N86+O86+'[2]经济分类（2)'!D86+'[2]经济分类（2)'!E86+'[2]经济分类（2)'!F86+'[2]经济分类（2)'!G86+'[2]经济分类（2)'!H86</f>
        <v>0</v>
      </c>
      <c r="K86" s="75"/>
      <c r="L86" s="75"/>
      <c r="M86" s="75"/>
      <c r="N86" s="75"/>
      <c r="O86" s="75"/>
    </row>
    <row r="87" spans="1:15" ht="24.75" customHeight="1">
      <c r="A87" s="75" t="s">
        <v>1458</v>
      </c>
      <c r="B87" s="77">
        <v>2100202</v>
      </c>
      <c r="C87" s="53" t="s">
        <v>1385</v>
      </c>
      <c r="D87" s="53">
        <f>E87+J87+'[2]经济分类（2)'!I87+'[2]经济分类（3)'!D87+'[2]经济分类（3)'!K87+'[2]经济分类（3)'!O87+'[2]经济分类（4)'!D87+'[2]经济分类（4)'!H87</f>
        <v>631200</v>
      </c>
      <c r="E87" s="53">
        <f t="shared" si="1"/>
        <v>0</v>
      </c>
      <c r="F87" s="75"/>
      <c r="G87" s="75"/>
      <c r="H87" s="75"/>
      <c r="I87" s="75"/>
      <c r="J87" s="54">
        <f>K87+L87+M87+N87+O87+'[2]经济分类（2)'!D87+'[2]经济分类（2)'!E87+'[2]经济分类（2)'!F87+'[2]经济分类（2)'!G87+'[2]经济分类（2)'!H87</f>
        <v>0</v>
      </c>
      <c r="K87" s="75"/>
      <c r="L87" s="75"/>
      <c r="M87" s="75"/>
      <c r="N87" s="75"/>
      <c r="O87" s="75"/>
    </row>
    <row r="88" spans="1:15" ht="24.75" customHeight="1">
      <c r="A88" s="75" t="s">
        <v>1459</v>
      </c>
      <c r="B88" s="75">
        <v>2200102</v>
      </c>
      <c r="C88" s="53" t="s">
        <v>1385</v>
      </c>
      <c r="D88" s="53">
        <f>E88+J88+'[2]经济分类（2)'!I88+'[2]经济分类（3)'!D88+'[2]经济分类（3)'!K88+'[2]经济分类（3)'!O88+'[2]经济分类（4)'!D88+'[2]经济分类（4)'!H88</f>
        <v>5830900</v>
      </c>
      <c r="E88" s="53">
        <f t="shared" si="1"/>
        <v>0</v>
      </c>
      <c r="F88" s="75"/>
      <c r="G88" s="75"/>
      <c r="H88" s="75"/>
      <c r="I88" s="75"/>
      <c r="J88" s="54">
        <f>K88+L88+M88+N88+O88+'[2]经济分类（2)'!D88+'[2]经济分类（2)'!E88+'[2]经济分类（2)'!F88+'[2]经济分类（2)'!G88+'[2]经济分类（2)'!H88</f>
        <v>0</v>
      </c>
      <c r="K88" s="24"/>
      <c r="L88" s="24"/>
      <c r="M88" s="24"/>
      <c r="N88" s="24"/>
      <c r="O88" s="24"/>
    </row>
    <row r="89" spans="1:15" ht="24.75" customHeight="1">
      <c r="A89" s="75" t="s">
        <v>1460</v>
      </c>
      <c r="B89" s="75">
        <v>2120101</v>
      </c>
      <c r="C89" s="53" t="s">
        <v>1385</v>
      </c>
      <c r="D89" s="53">
        <f>E89+J89+'[2]经济分类（2)'!I89+'[2]经济分类（3)'!D89+'[2]经济分类（3)'!K89+'[2]经济分类（3)'!O89+'[2]经济分类（4)'!D89+'[2]经济分类（4)'!H89</f>
        <v>17193500</v>
      </c>
      <c r="E89" s="53">
        <f t="shared" si="1"/>
        <v>4582500</v>
      </c>
      <c r="F89" s="75">
        <v>4582500</v>
      </c>
      <c r="G89" s="75"/>
      <c r="H89" s="75"/>
      <c r="I89" s="75"/>
      <c r="J89" s="54">
        <f>K89+L89+M89+N89+O89+'[2]经济分类（2)'!D89+'[2]经济分类（2)'!E89+'[2]经济分类（2)'!F89+'[2]经济分类（2)'!G89+'[2]经济分类（2)'!H89</f>
        <v>2589700</v>
      </c>
      <c r="K89" s="24">
        <v>2582700</v>
      </c>
      <c r="L89" s="24"/>
      <c r="M89" s="24">
        <v>7000</v>
      </c>
      <c r="N89" s="75"/>
      <c r="O89" s="75"/>
    </row>
    <row r="90" spans="1:15" ht="24.75" customHeight="1">
      <c r="A90" s="75" t="s">
        <v>1461</v>
      </c>
      <c r="B90" s="75">
        <v>2140101</v>
      </c>
      <c r="C90" s="53" t="s">
        <v>1385</v>
      </c>
      <c r="D90" s="53">
        <f>E90+J90+'[2]经济分类（2)'!I90+'[2]经济分类（3)'!D90+'[2]经济分类（3)'!K90+'[2]经济分类（3)'!O90+'[2]经济分类（4)'!D90+'[2]经济分类（4)'!H90</f>
        <v>10012469</v>
      </c>
      <c r="E90" s="53">
        <f t="shared" si="1"/>
        <v>3078048</v>
      </c>
      <c r="F90" s="75">
        <v>3078048</v>
      </c>
      <c r="G90" s="75"/>
      <c r="H90" s="75"/>
      <c r="I90" s="75"/>
      <c r="J90" s="54">
        <f>K90+L90+M90+N90+O90+'[2]经济分类（2)'!D90+'[2]经济分类（2)'!E90+'[2]经济分类（2)'!F90+'[2]经济分类（2)'!G90+'[2]经济分类（2)'!H90</f>
        <v>700900</v>
      </c>
      <c r="K90" s="24">
        <v>540900</v>
      </c>
      <c r="L90" s="24"/>
      <c r="M90" s="24">
        <v>30000</v>
      </c>
      <c r="N90" s="24"/>
      <c r="O90" s="24">
        <v>30000</v>
      </c>
    </row>
    <row r="91" spans="1:15" ht="24.75" customHeight="1">
      <c r="A91" s="75" t="s">
        <v>1462</v>
      </c>
      <c r="B91" s="75">
        <v>2110101</v>
      </c>
      <c r="C91" s="53" t="s">
        <v>1385</v>
      </c>
      <c r="D91" s="53">
        <f>E91+J91+'[2]经济分类（2)'!I91+'[2]经济分类（3)'!D91+'[2]经济分类（3)'!K91+'[2]经济分类（3)'!O91+'[2]经济分类（4)'!D91+'[2]经济分类（4)'!H91</f>
        <v>6159600</v>
      </c>
      <c r="E91" s="53">
        <f t="shared" si="1"/>
        <v>2522968</v>
      </c>
      <c r="F91" s="27">
        <v>2022568</v>
      </c>
      <c r="G91" s="27"/>
      <c r="H91" s="27"/>
      <c r="I91" s="27">
        <v>500400</v>
      </c>
      <c r="J91" s="54">
        <f>K91+L91+M91+N91+O91+'[2]经济分类（2)'!D91+'[2]经济分类（2)'!E91+'[2]经济分类（2)'!F91+'[2]经济分类（2)'!G91+'[2]经济分类（2)'!H91</f>
        <v>162100</v>
      </c>
      <c r="K91" s="26">
        <v>137100</v>
      </c>
      <c r="L91" s="75"/>
      <c r="M91" s="75"/>
      <c r="N91" s="75"/>
      <c r="O91" s="75"/>
    </row>
    <row r="92" spans="1:15" ht="24.75" customHeight="1">
      <c r="A92" s="75" t="s">
        <v>1463</v>
      </c>
      <c r="B92" s="75">
        <v>2010401</v>
      </c>
      <c r="C92" s="53" t="s">
        <v>1385</v>
      </c>
      <c r="D92" s="53">
        <f>E92+J92+'[2]经济分类（2)'!I92+'[2]经济分类（3)'!D92+'[2]经济分类（3)'!K92+'[2]经济分类（3)'!O92+'[2]经济分类（4)'!D92+'[2]经济分类（4)'!H92</f>
        <v>2380000</v>
      </c>
      <c r="E92" s="53">
        <f t="shared" si="1"/>
        <v>1989600</v>
      </c>
      <c r="F92" s="75">
        <v>1989600</v>
      </c>
      <c r="G92" s="75"/>
      <c r="H92" s="75"/>
      <c r="I92" s="75"/>
      <c r="J92" s="54">
        <f>K92+L92+M92+N92+O92+'[2]经济分类（2)'!D92+'[2]经济分类（2)'!E92+'[2]经济分类（2)'!F92+'[2]经济分类（2)'!G92+'[2]经济分类（2)'!H92</f>
        <v>326900</v>
      </c>
      <c r="K92" s="24">
        <v>251300</v>
      </c>
      <c r="L92" s="24"/>
      <c r="M92" s="24">
        <v>5000</v>
      </c>
      <c r="N92" s="24"/>
      <c r="O92" s="24">
        <v>30600</v>
      </c>
    </row>
    <row r="93" spans="1:15" ht="24.75" customHeight="1">
      <c r="A93" s="75" t="s">
        <v>1464</v>
      </c>
      <c r="B93" s="75">
        <v>2010450</v>
      </c>
      <c r="C93" s="53" t="s">
        <v>1385</v>
      </c>
      <c r="D93" s="53">
        <f>E93+J93+'[2]经济分类（2)'!I93+'[2]经济分类（3)'!D93+'[2]经济分类（3)'!K93+'[2]经济分类（3)'!O93+'[2]经济分类（4)'!D93+'[2]经济分类（4)'!H93</f>
        <v>80000</v>
      </c>
      <c r="E93" s="53">
        <f t="shared" si="1"/>
        <v>0</v>
      </c>
      <c r="F93" s="75"/>
      <c r="G93" s="75"/>
      <c r="H93" s="75"/>
      <c r="I93" s="75"/>
      <c r="J93" s="54">
        <f>K93+L93+M93+N93+O93+'[2]经济分类（2)'!D93+'[2]经济分类（2)'!E93+'[2]经济分类（2)'!F93+'[2]经济分类（2)'!G93+'[2]经济分类（2)'!H93</f>
        <v>0</v>
      </c>
      <c r="K93" s="75"/>
      <c r="L93" s="75"/>
      <c r="M93" s="75"/>
      <c r="N93" s="75"/>
      <c r="O93" s="75"/>
    </row>
    <row r="94" spans="1:15" ht="24.75" customHeight="1">
      <c r="A94" s="75" t="s">
        <v>1465</v>
      </c>
      <c r="B94" s="75">
        <v>2120501</v>
      </c>
      <c r="C94" s="53" t="s">
        <v>1385</v>
      </c>
      <c r="D94" s="53">
        <f>E94+J94+'[2]经济分类（2)'!I94+'[2]经济分类（3)'!D94+'[2]经济分类（3)'!K94+'[2]经济分类（3)'!O94+'[2]经济分类（4)'!D94+'[2]经济分类（4)'!H94</f>
        <v>215600</v>
      </c>
      <c r="E94" s="53">
        <f t="shared" si="1"/>
        <v>0</v>
      </c>
      <c r="F94" s="75"/>
      <c r="G94" s="75"/>
      <c r="H94" s="75"/>
      <c r="I94" s="75"/>
      <c r="J94" s="54">
        <f>K94+L94+M94+N94+O94+'[2]经济分类（2)'!D94+'[2]经济分类（2)'!E94+'[2]经济分类（2)'!F94+'[2]经济分类（2)'!G94+'[2]经济分类（2)'!H94</f>
        <v>0</v>
      </c>
      <c r="K94" s="75"/>
      <c r="L94" s="75"/>
      <c r="M94" s="75"/>
      <c r="N94" s="75"/>
      <c r="O94" s="75"/>
    </row>
    <row r="95" spans="1:15" ht="24.75" customHeight="1">
      <c r="A95" s="75" t="s">
        <v>1466</v>
      </c>
      <c r="B95" s="75">
        <v>2120501</v>
      </c>
      <c r="C95" s="53" t="s">
        <v>1385</v>
      </c>
      <c r="D95" s="53">
        <f>E95+J95+'[2]经济分类（2)'!I95+'[2]经济分类（3)'!D95+'[2]经济分类（3)'!K95+'[2]经济分类（3)'!O95+'[2]经济分类（4)'!D95+'[2]经济分类（4)'!H95</f>
        <v>2546800</v>
      </c>
      <c r="E95" s="53">
        <f t="shared" si="1"/>
        <v>0</v>
      </c>
      <c r="F95" s="75"/>
      <c r="G95" s="75"/>
      <c r="H95" s="75"/>
      <c r="I95" s="75"/>
      <c r="J95" s="54">
        <f>K95+L95+M95+N95+O95+'[2]经济分类（2)'!D95+'[2]经济分类（2)'!E95+'[2]经济分类（2)'!F95+'[2]经济分类（2)'!G95+'[2]经济分类（2)'!H95</f>
        <v>0</v>
      </c>
      <c r="K95" s="75"/>
      <c r="L95" s="75"/>
      <c r="M95" s="75"/>
      <c r="N95" s="75"/>
      <c r="O95" s="75"/>
    </row>
    <row r="96" spans="1:15" ht="24.75" customHeight="1">
      <c r="A96" s="77" t="s">
        <v>1467</v>
      </c>
      <c r="B96" s="77">
        <v>2010450</v>
      </c>
      <c r="C96" s="53" t="s">
        <v>1385</v>
      </c>
      <c r="D96" s="53">
        <f>E96+J96+'[2]经济分类（2)'!I96+'[2]经济分类（3)'!D96+'[2]经济分类（3)'!K96+'[2]经济分类（3)'!O96+'[2]经济分类（4)'!D96+'[2]经济分类（4)'!H96</f>
        <v>613800</v>
      </c>
      <c r="E96" s="53">
        <f t="shared" si="1"/>
        <v>0</v>
      </c>
      <c r="F96" s="75"/>
      <c r="G96" s="75"/>
      <c r="H96" s="75"/>
      <c r="I96" s="75"/>
      <c r="J96" s="54">
        <f>K96+L96+M96+N96+O96+'[2]经济分类（2)'!D96+'[2]经济分类（2)'!E96+'[2]经济分类（2)'!F96+'[2]经济分类（2)'!G96+'[2]经济分类（2)'!H96</f>
        <v>0</v>
      </c>
      <c r="K96" s="75"/>
      <c r="L96" s="75"/>
      <c r="M96" s="75"/>
      <c r="N96" s="75"/>
      <c r="O96" s="75"/>
    </row>
    <row r="97" spans="1:15" ht="24.75" customHeight="1">
      <c r="A97" s="77" t="s">
        <v>1468</v>
      </c>
      <c r="B97" s="77">
        <v>2120104</v>
      </c>
      <c r="C97" s="53" t="s">
        <v>1385</v>
      </c>
      <c r="D97" s="53">
        <f>E97+J97+'[2]经济分类（2)'!I97+'[2]经济分类（3)'!D97+'[2]经济分类（3)'!K97+'[2]经济分类（3)'!O97+'[2]经济分类（4)'!D97+'[2]经济分类（4)'!H97</f>
        <v>1000000</v>
      </c>
      <c r="E97" s="53">
        <f t="shared" si="1"/>
        <v>0</v>
      </c>
      <c r="F97" s="75"/>
      <c r="G97" s="75"/>
      <c r="H97" s="75"/>
      <c r="I97" s="75"/>
      <c r="J97" s="54">
        <f>K97+L97+M97+N97+O97+'[2]经济分类（2)'!D97+'[2]经济分类（2)'!E97+'[2]经济分类（2)'!F97+'[2]经济分类（2)'!G97+'[2]经济分类（2)'!H97</f>
        <v>0</v>
      </c>
      <c r="K97" s="75"/>
      <c r="L97" s="75"/>
      <c r="M97" s="75"/>
      <c r="N97" s="75"/>
      <c r="O97" s="75"/>
    </row>
    <row r="98" spans="1:15" ht="24.75" customHeight="1">
      <c r="A98" s="77" t="s">
        <v>1469</v>
      </c>
      <c r="B98" s="77">
        <v>2210399</v>
      </c>
      <c r="C98" s="53" t="s">
        <v>1385</v>
      </c>
      <c r="D98" s="53">
        <f>E98+J98+'[2]经济分类（2)'!I98+'[2]经济分类（3)'!D98+'[2]经济分类（3)'!K98+'[2]经济分类（3)'!O98+'[2]经济分类（4)'!D98+'[2]经济分类（4)'!H98</f>
        <v>143500</v>
      </c>
      <c r="E98" s="53">
        <f t="shared" si="1"/>
        <v>0</v>
      </c>
      <c r="F98" s="75"/>
      <c r="G98" s="75"/>
      <c r="H98" s="75"/>
      <c r="I98" s="75"/>
      <c r="J98" s="54">
        <f>K98+L98+M98+N98+O98+'[2]经济分类（2)'!D98+'[2]经济分类（2)'!E98+'[2]经济分类（2)'!F98+'[2]经济分类（2)'!G98+'[2]经济分类（2)'!H98</f>
        <v>0</v>
      </c>
      <c r="K98" s="75"/>
      <c r="L98" s="75"/>
      <c r="M98" s="75"/>
      <c r="N98" s="75"/>
      <c r="O98" s="75"/>
    </row>
    <row r="99" spans="1:15" ht="24.75" customHeight="1">
      <c r="A99" s="77" t="s">
        <v>1470</v>
      </c>
      <c r="B99" s="77">
        <v>2010301</v>
      </c>
      <c r="C99" s="53" t="s">
        <v>1385</v>
      </c>
      <c r="D99" s="53">
        <f>E99+J99+'[2]经济分类（2)'!I99+'[2]经济分类（3)'!D99+'[2]经济分类（3)'!K99+'[2]经济分类（3)'!O99+'[2]经济分类（4)'!D99+'[2]经济分类（4)'!H99</f>
        <v>575600</v>
      </c>
      <c r="E99" s="53">
        <f t="shared" si="1"/>
        <v>0</v>
      </c>
      <c r="F99" s="75"/>
      <c r="G99" s="75"/>
      <c r="H99" s="75"/>
      <c r="I99" s="75"/>
      <c r="J99" s="54">
        <f>K99+L99+M99+N99+O99+'[2]经济分类（2)'!D99+'[2]经济分类（2)'!E99+'[2]经济分类（2)'!F99+'[2]经济分类（2)'!G99+'[2]经济分类（2)'!H99</f>
        <v>0</v>
      </c>
      <c r="K99" s="75"/>
      <c r="L99" s="75"/>
      <c r="M99" s="75"/>
      <c r="N99" s="75"/>
      <c r="O99" s="75"/>
    </row>
    <row r="100" spans="1:15" ht="24.75" customHeight="1">
      <c r="A100" s="24" t="s">
        <v>1471</v>
      </c>
      <c r="B100" s="75">
        <v>2130104</v>
      </c>
      <c r="C100" s="53" t="s">
        <v>1385</v>
      </c>
      <c r="D100" s="53">
        <f>E100+J100+'[2]经济分类（2)'!I100+'[2]经济分类（3)'!D100+'[2]经济分类（3)'!K100+'[2]经济分类（3)'!O100+'[2]经济分类（4)'!D100+'[2]经济分类（4)'!H100</f>
        <v>7324960</v>
      </c>
      <c r="E100" s="53">
        <f t="shared" si="1"/>
        <v>0</v>
      </c>
      <c r="F100" s="75"/>
      <c r="G100" s="75"/>
      <c r="H100" s="75"/>
      <c r="I100" s="75"/>
      <c r="J100" s="54">
        <f>K100+L100+M100+N100+O100+'[2]经济分类（2)'!D100+'[2]经济分类（2)'!E100+'[2]经济分类（2)'!F100+'[2]经济分类（2)'!G100+'[2]经济分类（2)'!H100</f>
        <v>0</v>
      </c>
      <c r="K100" s="24"/>
      <c r="L100" s="24"/>
      <c r="M100" s="24"/>
      <c r="N100" s="24"/>
      <c r="O100" s="24"/>
    </row>
    <row r="101" spans="1:15" ht="24.75" customHeight="1">
      <c r="A101" s="75" t="s">
        <v>1472</v>
      </c>
      <c r="B101" s="75">
        <v>2130204</v>
      </c>
      <c r="C101" s="53" t="s">
        <v>1385</v>
      </c>
      <c r="D101" s="53">
        <f>E101+J101+'[2]经济分类（2)'!I101+'[2]经济分类（3)'!D101+'[2]经济分类（3)'!K101+'[2]经济分类（3)'!O101+'[2]经济分类（4)'!D101+'[2]经济分类（4)'!H101</f>
        <v>5378952</v>
      </c>
      <c r="E101" s="53">
        <f t="shared" si="1"/>
        <v>3851327</v>
      </c>
      <c r="F101" s="75">
        <v>3851327</v>
      </c>
      <c r="G101" s="75"/>
      <c r="H101" s="75"/>
      <c r="I101" s="75"/>
      <c r="J101" s="54">
        <f>K101+L101+M101+N101+O101+'[2]经济分类（2)'!D101+'[2]经济分类（2)'!E101+'[2]经济分类（2)'!F101+'[2]经济分类（2)'!G101+'[2]经济分类（2)'!H101</f>
        <v>546900</v>
      </c>
      <c r="K101" s="24">
        <v>506900</v>
      </c>
      <c r="L101" s="75"/>
      <c r="M101" s="75"/>
      <c r="N101" s="75"/>
      <c r="O101" s="75"/>
    </row>
    <row r="102" spans="1:15" ht="24.75" customHeight="1">
      <c r="A102" s="75" t="s">
        <v>1472</v>
      </c>
      <c r="B102" s="75">
        <v>2130299</v>
      </c>
      <c r="C102" s="53" t="s">
        <v>1385</v>
      </c>
      <c r="D102" s="53">
        <f>E102+J102+'[2]经济分类（2)'!I102+'[2]经济分类（3)'!D102+'[2]经济分类（3)'!K102+'[2]经济分类（3)'!O102+'[2]经济分类（4)'!D102+'[2]经济分类（4)'!H102</f>
        <v>3963600</v>
      </c>
      <c r="E102" s="53">
        <f t="shared" si="1"/>
        <v>0</v>
      </c>
      <c r="F102" s="75"/>
      <c r="G102" s="75"/>
      <c r="H102" s="75"/>
      <c r="I102" s="75"/>
      <c r="J102" s="54">
        <f>K102+L102+M102+N102+O102+'[2]经济分类（2)'!D102+'[2]经济分类（2)'!E102+'[2]经济分类（2)'!F102+'[2]经济分类（2)'!G102+'[2]经济分类（2)'!H102</f>
        <v>0</v>
      </c>
      <c r="K102" s="75"/>
      <c r="L102" s="75"/>
      <c r="M102" s="75"/>
      <c r="N102" s="75"/>
      <c r="O102" s="75"/>
    </row>
    <row r="103" spans="1:15" ht="24.75" customHeight="1">
      <c r="A103" s="75" t="s">
        <v>1473</v>
      </c>
      <c r="B103" s="75">
        <v>2130302</v>
      </c>
      <c r="C103" s="53" t="s">
        <v>1385</v>
      </c>
      <c r="D103" s="53">
        <f>E103+J103+'[2]经济分类（2)'!I103+'[2]经济分类（3)'!D103+'[2]经济分类（3)'!K103+'[2]经济分类（3)'!O103+'[2]经济分类（4)'!D103+'[2]经济分类（4)'!H103</f>
        <v>8327000</v>
      </c>
      <c r="E103" s="53">
        <f t="shared" si="1"/>
        <v>0</v>
      </c>
      <c r="F103" s="75"/>
      <c r="G103" s="75"/>
      <c r="H103" s="75"/>
      <c r="I103" s="75"/>
      <c r="J103" s="54">
        <f>K103+L103+M103+N103+O103+'[2]经济分类（2)'!D103+'[2]经济分类（2)'!E103+'[2]经济分类（2)'!F103+'[2]经济分类（2)'!G103+'[2]经济分类（2)'!H103</f>
        <v>0</v>
      </c>
      <c r="K103" s="75"/>
      <c r="L103" s="75"/>
      <c r="M103" s="75"/>
      <c r="N103" s="75"/>
      <c r="O103" s="75"/>
    </row>
    <row r="104" spans="1:15" ht="24.75" customHeight="1">
      <c r="A104" s="75" t="s">
        <v>1474</v>
      </c>
      <c r="B104" s="75">
        <v>2130104</v>
      </c>
      <c r="C104" s="53" t="s">
        <v>1385</v>
      </c>
      <c r="D104" s="53">
        <f>E104+J104+'[2]经济分类（2)'!I104+'[2]经济分类（3)'!D104+'[2]经济分类（3)'!K104+'[2]经济分类（3)'!O104+'[2]经济分类（4)'!D104+'[2]经济分类（4)'!H104</f>
        <v>3164700</v>
      </c>
      <c r="E104" s="53">
        <f t="shared" si="1"/>
        <v>0</v>
      </c>
      <c r="F104" s="75"/>
      <c r="G104" s="75"/>
      <c r="H104" s="75"/>
      <c r="I104" s="75"/>
      <c r="J104" s="54">
        <f>K104+L104+M104+N104+O104+'[2]经济分类（2)'!D104+'[2]经济分类（2)'!E104+'[2]经济分类（2)'!F104+'[2]经济分类（2)'!G104+'[2]经济分类（2)'!H104</f>
        <v>0</v>
      </c>
      <c r="K104" s="75"/>
      <c r="L104" s="75"/>
      <c r="M104" s="75"/>
      <c r="N104" s="75"/>
      <c r="O104" s="75"/>
    </row>
    <row r="105" spans="1:15" ht="24.75" customHeight="1">
      <c r="A105" s="75" t="s">
        <v>1474</v>
      </c>
      <c r="B105" s="75">
        <v>2130199</v>
      </c>
      <c r="C105" s="53" t="s">
        <v>1385</v>
      </c>
      <c r="D105" s="53">
        <f>E105+J105+'[2]经济分类（2)'!I105+'[2]经济分类（3)'!D105+'[2]经济分类（3)'!K105+'[2]经济分类（3)'!O105+'[2]经济分类（4)'!D105+'[2]经济分类（4)'!H105</f>
        <v>300000</v>
      </c>
      <c r="E105" s="53">
        <f t="shared" si="1"/>
        <v>0</v>
      </c>
      <c r="F105" s="75"/>
      <c r="G105" s="75"/>
      <c r="H105" s="75"/>
      <c r="I105" s="75"/>
      <c r="J105" s="54">
        <f>K105+L105+M105+N105+O105+'[2]经济分类（2)'!D105+'[2]经济分类（2)'!E105+'[2]经济分类（2)'!F105+'[2]经济分类（2)'!G105+'[2]经济分类（2)'!H105</f>
        <v>0</v>
      </c>
      <c r="K105" s="75"/>
      <c r="L105" s="75"/>
      <c r="M105" s="75"/>
      <c r="N105" s="75"/>
      <c r="O105" s="75"/>
    </row>
    <row r="106" spans="1:15" ht="24.75" customHeight="1">
      <c r="A106" s="75" t="s">
        <v>1475</v>
      </c>
      <c r="B106" s="75">
        <v>2130501</v>
      </c>
      <c r="C106" s="53" t="s">
        <v>1385</v>
      </c>
      <c r="D106" s="53">
        <f>E106+J106+'[2]经济分类（2)'!I106+'[2]经济分类（3)'!D106+'[2]经济分类（3)'!K106+'[2]经济分类（3)'!O106+'[2]经济分类（4)'!D106+'[2]经济分类（4)'!H106</f>
        <v>3094900</v>
      </c>
      <c r="E106" s="53">
        <f t="shared" si="1"/>
        <v>1665884</v>
      </c>
      <c r="F106" s="75">
        <v>1248246</v>
      </c>
      <c r="G106" s="75">
        <v>319370</v>
      </c>
      <c r="H106" s="75">
        <v>83364</v>
      </c>
      <c r="I106" s="75">
        <v>14904</v>
      </c>
      <c r="J106" s="54">
        <f>K106+L106+M106+N106+O106+'[2]经济分类（2)'!D106+'[2]经济分类（2)'!E106+'[2]经济分类（2)'!F106+'[2]经济分类（2)'!G106+'[2]经济分类（2)'!H106</f>
        <v>911970</v>
      </c>
      <c r="K106" s="24">
        <v>636170</v>
      </c>
      <c r="L106" s="24">
        <v>25000</v>
      </c>
      <c r="M106" s="24">
        <v>70000</v>
      </c>
      <c r="N106" s="24"/>
      <c r="O106" s="24">
        <v>1000</v>
      </c>
    </row>
    <row r="107" spans="1:15" ht="24.75" customHeight="1">
      <c r="A107" s="75" t="s">
        <v>1476</v>
      </c>
      <c r="B107" s="75">
        <v>2130101</v>
      </c>
      <c r="C107" s="53" t="s">
        <v>1385</v>
      </c>
      <c r="D107" s="53">
        <f>E107+J107+'[2]经济分类（2)'!I107+'[2]经济分类（3)'!D107+'[2]经济分类（3)'!K107+'[2]经济分类（3)'!O107+'[2]经济分类（4)'!D107+'[2]经济分类（4)'!H107</f>
        <v>2628300</v>
      </c>
      <c r="E107" s="53">
        <f t="shared" si="1"/>
        <v>0</v>
      </c>
      <c r="F107" s="75"/>
      <c r="G107" s="75"/>
      <c r="H107" s="75"/>
      <c r="I107" s="75"/>
      <c r="J107" s="54">
        <f>K107+L107+M107+N107+O107+'[2]经济分类（2)'!D107+'[2]经济分类（2)'!E107+'[2]经济分类（2)'!F107+'[2]经济分类（2)'!G107+'[2]经济分类（2)'!H107</f>
        <v>0</v>
      </c>
      <c r="K107" s="75"/>
      <c r="L107" s="75"/>
      <c r="M107" s="75"/>
      <c r="N107" s="75"/>
      <c r="O107" s="75"/>
    </row>
    <row r="108" spans="1:15" ht="24.75" customHeight="1">
      <c r="A108" s="75" t="s">
        <v>1476</v>
      </c>
      <c r="B108" s="75">
        <v>2130104</v>
      </c>
      <c r="C108" s="53" t="s">
        <v>1385</v>
      </c>
      <c r="D108" s="53">
        <f>E108+J108+'[2]经济分类（2)'!I108+'[2]经济分类（3)'!D108+'[2]经济分类（3)'!K108+'[2]经济分类（3)'!O108+'[2]经济分类（4)'!D108+'[2]经济分类（4)'!H108</f>
        <v>58900</v>
      </c>
      <c r="E108" s="53">
        <f t="shared" si="1"/>
        <v>0</v>
      </c>
      <c r="F108" s="75"/>
      <c r="G108" s="75"/>
      <c r="H108" s="75"/>
      <c r="I108" s="75"/>
      <c r="J108" s="54">
        <f>K108+L108+M108+N108+O108+'[2]经济分类（2)'!D108+'[2]经济分类（2)'!E108+'[2]经济分类（2)'!F108+'[2]经济分类（2)'!G108+'[2]经济分类（2)'!H108</f>
        <v>0</v>
      </c>
      <c r="K108" s="75"/>
      <c r="L108" s="75"/>
      <c r="M108" s="75"/>
      <c r="N108" s="75"/>
      <c r="O108" s="75"/>
    </row>
    <row r="109" spans="1:15" ht="24.75" customHeight="1">
      <c r="A109" s="75" t="s">
        <v>1477</v>
      </c>
      <c r="B109" s="77">
        <v>2130104</v>
      </c>
      <c r="C109" s="53" t="s">
        <v>1385</v>
      </c>
      <c r="D109" s="53">
        <f>E109+J109+'[2]经济分类（2)'!I109+'[2]经济分类（3)'!D109+'[2]经济分类（3)'!K109+'[2]经济分类（3)'!O109+'[2]经济分类（4)'!D109+'[2]经济分类（4)'!H109</f>
        <v>2446400</v>
      </c>
      <c r="E109" s="53">
        <f t="shared" si="1"/>
        <v>0</v>
      </c>
      <c r="F109" s="75"/>
      <c r="G109" s="75"/>
      <c r="H109" s="75"/>
      <c r="I109" s="75"/>
      <c r="J109" s="54">
        <f>K109+L109+M109+N109+O109+'[2]经济分类（2)'!D109+'[2]经济分类（2)'!E109+'[2]经济分类（2)'!F109+'[2]经济分类（2)'!G109+'[2]经济分类（2)'!H109</f>
        <v>0</v>
      </c>
      <c r="K109" s="75"/>
      <c r="L109" s="75"/>
      <c r="M109" s="75"/>
      <c r="N109" s="75"/>
      <c r="O109" s="75"/>
    </row>
    <row r="110" spans="1:15" ht="24.75" customHeight="1">
      <c r="A110" s="77" t="s">
        <v>1478</v>
      </c>
      <c r="B110" s="77">
        <v>2130104</v>
      </c>
      <c r="C110" s="53" t="s">
        <v>1385</v>
      </c>
      <c r="D110" s="53">
        <f>E110+J110+'[2]经济分类（2)'!I110+'[2]经济分类（3)'!D110+'[2]经济分类（3)'!K110+'[2]经济分类（3)'!O110+'[2]经济分类（4)'!D110+'[2]经济分类（4)'!H110</f>
        <v>106800</v>
      </c>
      <c r="E110" s="53">
        <f t="shared" si="1"/>
        <v>0</v>
      </c>
      <c r="F110" s="75"/>
      <c r="G110" s="75"/>
      <c r="H110" s="75"/>
      <c r="I110" s="75"/>
      <c r="J110" s="54">
        <f>K110+L110+M110+N110+O110+'[2]经济分类（2)'!D110+'[2]经济分类（2)'!E110+'[2]经济分类（2)'!F110+'[2]经济分类（2)'!G110+'[2]经济分类（2)'!H110</f>
        <v>0</v>
      </c>
      <c r="K110" s="75"/>
      <c r="L110" s="75"/>
      <c r="M110" s="75"/>
      <c r="N110" s="75"/>
      <c r="O110" s="75"/>
    </row>
    <row r="111" spans="1:15" ht="24.75" customHeight="1">
      <c r="A111" s="77" t="s">
        <v>1479</v>
      </c>
      <c r="B111" s="77">
        <v>2130101</v>
      </c>
      <c r="C111" s="53" t="s">
        <v>1385</v>
      </c>
      <c r="D111" s="53">
        <f>E111+J111+'[2]经济分类（2)'!I111+'[2]经济分类（3)'!D111+'[2]经济分类（3)'!K111+'[2]经济分类（3)'!O111+'[2]经济分类（4)'!D111+'[2]经济分类（4)'!H111</f>
        <v>478100</v>
      </c>
      <c r="E111" s="53">
        <f t="shared" si="1"/>
        <v>0</v>
      </c>
      <c r="F111" s="75"/>
      <c r="G111" s="75"/>
      <c r="H111" s="75"/>
      <c r="I111" s="75"/>
      <c r="J111" s="54">
        <f>K111+L111+M111+N111+O111+'[2]经济分类（2)'!D111+'[2]经济分类（2)'!E111+'[2]经济分类（2)'!F111+'[2]经济分类（2)'!G111+'[2]经济分类（2)'!H111</f>
        <v>0</v>
      </c>
      <c r="K111" s="75"/>
      <c r="L111" s="75"/>
      <c r="M111" s="75"/>
      <c r="N111" s="75"/>
      <c r="O111" s="75"/>
    </row>
    <row r="112" spans="1:15" ht="24.75" customHeight="1">
      <c r="A112" s="77" t="s">
        <v>1480</v>
      </c>
      <c r="B112" s="77">
        <v>2130104</v>
      </c>
      <c r="C112" s="53" t="s">
        <v>1385</v>
      </c>
      <c r="D112" s="53">
        <f>E112+J112+'[2]经济分类（2)'!I112+'[2]经济分类（3)'!D112+'[2]经济分类（3)'!K112+'[2]经济分类（3)'!O112+'[2]经济分类（4)'!D112+'[2]经济分类（4)'!H112</f>
        <v>75400</v>
      </c>
      <c r="E112" s="53">
        <f t="shared" si="1"/>
        <v>0</v>
      </c>
      <c r="F112" s="75"/>
      <c r="G112" s="75"/>
      <c r="H112" s="75"/>
      <c r="I112" s="75"/>
      <c r="J112" s="54">
        <f>K112+L112+M112+N112+O112+'[2]经济分类（2)'!D112+'[2]经济分类（2)'!E112+'[2]经济分类（2)'!F112+'[2]经济分类（2)'!G112+'[2]经济分类（2)'!H112</f>
        <v>0</v>
      </c>
      <c r="K112" s="75"/>
      <c r="L112" s="75"/>
      <c r="M112" s="75"/>
      <c r="N112" s="75"/>
      <c r="O112" s="75"/>
    </row>
    <row r="113" spans="1:15" ht="24.75" customHeight="1">
      <c r="A113" s="77" t="s">
        <v>1481</v>
      </c>
      <c r="B113" s="75">
        <v>2200509</v>
      </c>
      <c r="C113" s="53" t="s">
        <v>1385</v>
      </c>
      <c r="D113" s="53">
        <f>E113+J113+'[2]经济分类（2)'!I113+'[2]经济分类（3)'!D113+'[2]经济分类（3)'!K113+'[2]经济分类（3)'!O113+'[2]经济分类（4)'!D113+'[2]经济分类（4)'!H113</f>
        <v>263500</v>
      </c>
      <c r="E113" s="53">
        <f t="shared" si="1"/>
        <v>203500</v>
      </c>
      <c r="F113" s="12">
        <v>175500</v>
      </c>
      <c r="G113" s="12"/>
      <c r="H113" s="12"/>
      <c r="I113" s="12">
        <v>28000</v>
      </c>
      <c r="J113" s="54">
        <f>K113+L113+M113+N113+O113+'[2]经济分类（2)'!D113+'[2]经济分类（2)'!E113+'[2]经济分类（2)'!F113+'[2]经济分类（2)'!G113+'[2]经济分类（2)'!H113</f>
        <v>60000</v>
      </c>
      <c r="K113" s="24">
        <v>23500</v>
      </c>
      <c r="L113" s="75"/>
      <c r="M113" s="75"/>
      <c r="N113" s="75"/>
      <c r="O113" s="75"/>
    </row>
    <row r="114" spans="1:15" ht="25.5" customHeight="1">
      <c r="A114" s="75" t="s">
        <v>1482</v>
      </c>
      <c r="B114" s="75">
        <v>2130210</v>
      </c>
      <c r="C114" s="53" t="s">
        <v>1385</v>
      </c>
      <c r="D114" s="53">
        <f>E114+J114+'[2]经济分类（2)'!I114+'[2]经济分类（3)'!D114+'[2]经济分类（3)'!K114+'[2]经济分类（3)'!O114+'[2]经济分类（4)'!D114+'[2]经济分类（4)'!H114</f>
        <v>299300</v>
      </c>
      <c r="E114" s="53">
        <f t="shared" si="1"/>
        <v>287300</v>
      </c>
      <c r="F114" s="75">
        <v>287300</v>
      </c>
      <c r="G114" s="75"/>
      <c r="H114" s="75"/>
      <c r="I114" s="75"/>
      <c r="J114" s="54">
        <f>K114+L114+M114+N114+O114+'[2]经济分类（2)'!D114+'[2]经济分类（2)'!E114+'[2]经济分类（2)'!F114+'[2]经济分类（2)'!G114+'[2]经济分类（2)'!H114</f>
        <v>12000</v>
      </c>
      <c r="K114" s="24">
        <v>12000</v>
      </c>
      <c r="L114" s="75"/>
      <c r="M114" s="75"/>
      <c r="N114" s="75"/>
      <c r="O114" s="75"/>
    </row>
    <row r="115" spans="1:15" s="67" customFormat="1" ht="24.75" customHeight="1">
      <c r="A115" s="61" t="s">
        <v>1603</v>
      </c>
      <c r="B115" s="61">
        <v>2050802</v>
      </c>
      <c r="C115" s="53" t="s">
        <v>1385</v>
      </c>
      <c r="D115" s="53">
        <f>E115+J115+'[2]经济分类（2)'!I115+'[2]经济分类（3)'!D115+'[2]经济分类（3)'!K115+'[2]经济分类（3)'!O115+'[2]经济分类（4)'!D115+'[2]经济分类（4)'!H115</f>
        <v>2503500</v>
      </c>
      <c r="E115" s="53">
        <f t="shared" si="1"/>
        <v>1701148</v>
      </c>
      <c r="F115" s="61">
        <v>1701148</v>
      </c>
      <c r="G115" s="61"/>
      <c r="H115" s="61"/>
      <c r="I115" s="61"/>
      <c r="J115" s="54">
        <f>K115+L115+M115+N115+O115+'[2]经济分类（2)'!D115+'[2]经济分类（2)'!E115+'[2]经济分类（2)'!F115+'[2]经济分类（2)'!G115+'[2]经济分类（2)'!H115</f>
        <v>720800</v>
      </c>
      <c r="K115" s="62">
        <v>297200</v>
      </c>
      <c r="L115" s="62"/>
      <c r="M115" s="62">
        <v>350000</v>
      </c>
      <c r="N115" s="62"/>
      <c r="O115" s="62"/>
    </row>
    <row r="116" spans="1:15" s="67" customFormat="1" ht="24.75" customHeight="1">
      <c r="A116" s="61" t="s">
        <v>1484</v>
      </c>
      <c r="B116" s="61">
        <v>2060701</v>
      </c>
      <c r="C116" s="53" t="s">
        <v>1385</v>
      </c>
      <c r="D116" s="53">
        <f>E116+J116+'[2]经济分类（2)'!I116+'[2]经济分类（3)'!D116+'[2]经济分类（3)'!K116+'[2]经济分类（3)'!O116+'[2]经济分类（4)'!D116+'[2]经济分类（4)'!H116</f>
        <v>714400</v>
      </c>
      <c r="E116" s="53">
        <f t="shared" si="1"/>
        <v>574600</v>
      </c>
      <c r="F116" s="61">
        <v>574600</v>
      </c>
      <c r="G116" s="61"/>
      <c r="H116" s="61"/>
      <c r="I116" s="61"/>
      <c r="J116" s="54">
        <f>K116+L116+M116+N116+O116+'[2]经济分类（2)'!D116+'[2]经济分类（2)'!E116+'[2]经济分类（2)'!F116+'[2]经济分类（2)'!G116+'[2]经济分类（2)'!H116</f>
        <v>104900</v>
      </c>
      <c r="K116" s="62">
        <v>104900</v>
      </c>
      <c r="L116" s="61"/>
      <c r="M116" s="61"/>
      <c r="N116" s="61"/>
      <c r="O116" s="61"/>
    </row>
    <row r="117" spans="1:15" s="67" customFormat="1" ht="24.75" customHeight="1">
      <c r="A117" s="63" t="s">
        <v>1485</v>
      </c>
      <c r="B117" s="63">
        <v>2012950</v>
      </c>
      <c r="C117" s="53" t="s">
        <v>1385</v>
      </c>
      <c r="D117" s="53">
        <f>E117+J117+'[2]经济分类（2)'!I117+'[2]经济分类（3)'!D117+'[2]经济分类（3)'!K117+'[2]经济分类（3)'!O117+'[2]经济分类（4)'!D117+'[2]经济分类（4)'!H117</f>
        <v>412800</v>
      </c>
      <c r="E117" s="53">
        <f t="shared" si="1"/>
        <v>306200</v>
      </c>
      <c r="F117" s="63">
        <v>305120</v>
      </c>
      <c r="G117" s="63"/>
      <c r="H117" s="63"/>
      <c r="I117" s="63">
        <v>1080</v>
      </c>
      <c r="J117" s="54">
        <f>K117+L117+M117+N117+O117+'[2]经济分类（2)'!D117+'[2]经济分类（2)'!E117+'[2]经济分类（2)'!F117+'[2]经济分类（2)'!G117+'[2]经济分类（2)'!H117</f>
        <v>101600</v>
      </c>
      <c r="K117" s="64">
        <v>93600</v>
      </c>
      <c r="L117" s="64"/>
      <c r="M117" s="64"/>
      <c r="N117" s="64"/>
      <c r="O117" s="64">
        <v>8000</v>
      </c>
    </row>
    <row r="118" spans="1:15" s="67" customFormat="1" ht="24.75" customHeight="1">
      <c r="A118" s="63" t="s">
        <v>1486</v>
      </c>
      <c r="B118" s="63">
        <v>2013301</v>
      </c>
      <c r="C118" s="53" t="s">
        <v>1385</v>
      </c>
      <c r="D118" s="53">
        <f>E118+J118+'[2]经济分类（2)'!I118+'[2]经济分类（3)'!D118+'[2]经济分类（3)'!K118+'[2]经济分类（3)'!O118+'[2]经济分类（4)'!D118+'[2]经济分类（4)'!H118</f>
        <v>3627500</v>
      </c>
      <c r="E118" s="53">
        <f t="shared" si="1"/>
        <v>1438880</v>
      </c>
      <c r="F118" s="63">
        <v>1435640</v>
      </c>
      <c r="G118" s="63"/>
      <c r="H118" s="63"/>
      <c r="I118" s="63">
        <v>3240</v>
      </c>
      <c r="J118" s="54">
        <f>K118+L118+M118+N118+O118+'[2]经济分类（2)'!D118+'[2]经济分类（2)'!E118+'[2]经济分类（2)'!F118+'[2]经济分类（2)'!G118+'[2]经济分类（2)'!H118</f>
        <v>2023800</v>
      </c>
      <c r="K118" s="64">
        <v>880900</v>
      </c>
      <c r="L118" s="64"/>
      <c r="M118" s="64">
        <v>10000</v>
      </c>
      <c r="N118" s="64"/>
      <c r="O118" s="64">
        <v>313400</v>
      </c>
    </row>
    <row r="119" spans="1:15" s="67" customFormat="1" ht="24.75" customHeight="1">
      <c r="A119" s="61" t="s">
        <v>1487</v>
      </c>
      <c r="B119" s="61">
        <v>2050304</v>
      </c>
      <c r="C119" s="53" t="s">
        <v>1385</v>
      </c>
      <c r="D119" s="53">
        <f>E119+J119+'[2]经济分类（2)'!I119+'[2]经济分类（3)'!D119+'[2]经济分类（3)'!K119+'[2]经济分类（3)'!O119+'[2]经济分类（4)'!D119+'[2]经济分类（4)'!H119</f>
        <v>11363200</v>
      </c>
      <c r="E119" s="53">
        <f t="shared" si="1"/>
        <v>0</v>
      </c>
      <c r="F119" s="61"/>
      <c r="G119" s="61"/>
      <c r="H119" s="61"/>
      <c r="I119" s="61"/>
      <c r="J119" s="54">
        <f>K119+L119+M119+N119+O119+'[2]经济分类（2)'!D119+'[2]经济分类（2)'!E119+'[2]经济分类（2)'!F119+'[2]经济分类（2)'!G119+'[2]经济分类（2)'!H119</f>
        <v>0</v>
      </c>
      <c r="K119" s="61"/>
      <c r="L119" s="61"/>
      <c r="M119" s="61"/>
      <c r="N119" s="61"/>
      <c r="O119" s="61"/>
    </row>
    <row r="120" spans="1:15" s="67" customFormat="1" ht="24.75" customHeight="1">
      <c r="A120" s="61" t="s">
        <v>1488</v>
      </c>
      <c r="B120" s="61">
        <v>2070102</v>
      </c>
      <c r="C120" s="53" t="s">
        <v>1385</v>
      </c>
      <c r="D120" s="53">
        <f>E120+J120+'[2]经济分类（2)'!I120+'[2]经济分类（3)'!D120+'[2]经济分类（3)'!K120+'[2]经济分类（3)'!O120+'[2]经济分类（4)'!D120+'[2]经济分类（4)'!H120</f>
        <v>3374900</v>
      </c>
      <c r="E120" s="53">
        <f t="shared" si="1"/>
        <v>2572900</v>
      </c>
      <c r="F120" s="61">
        <v>2497300</v>
      </c>
      <c r="G120" s="61"/>
      <c r="H120" s="61"/>
      <c r="I120" s="61">
        <v>75600</v>
      </c>
      <c r="J120" s="54">
        <f>K120+L120+M120+N120+O120+'[2]经济分类（2)'!D120+'[2]经济分类（2)'!E120+'[2]经济分类（2)'!F120+'[2]经济分类（2)'!G120+'[2]经济分类（2)'!H120</f>
        <v>683800</v>
      </c>
      <c r="K120" s="62">
        <v>363800</v>
      </c>
      <c r="L120" s="62"/>
      <c r="M120" s="62"/>
      <c r="N120" s="62">
        <v>150000</v>
      </c>
      <c r="O120" s="62">
        <v>90000</v>
      </c>
    </row>
    <row r="121" spans="1:15" s="67" customFormat="1" ht="24.75" customHeight="1">
      <c r="A121" s="38" t="s">
        <v>1489</v>
      </c>
      <c r="B121" s="38">
        <v>2070104</v>
      </c>
      <c r="C121" s="53" t="s">
        <v>1385</v>
      </c>
      <c r="D121" s="53">
        <f>E121+J121+'[2]经济分类（2)'!I121+'[2]经济分类（3)'!D121+'[2]经济分类（3)'!K121+'[2]经济分类（3)'!O121+'[2]经济分类（4)'!D121+'[2]经济分类（4)'!H121</f>
        <v>30000</v>
      </c>
      <c r="E121" s="53">
        <f t="shared" si="1"/>
        <v>0</v>
      </c>
      <c r="F121" s="38"/>
      <c r="G121" s="38"/>
      <c r="H121" s="38"/>
      <c r="I121" s="38"/>
      <c r="J121" s="54">
        <f>K121+L121+M121+N121+O121+'[2]经济分类（2)'!D121+'[2]经济分类（2)'!E121+'[2]经济分类（2)'!F121+'[2]经济分类（2)'!G121+'[2]经济分类（2)'!H121</f>
        <v>0</v>
      </c>
      <c r="K121" s="38"/>
      <c r="L121" s="38"/>
      <c r="M121" s="38"/>
      <c r="N121" s="38"/>
      <c r="O121" s="38"/>
    </row>
    <row r="122" spans="1:15" s="67" customFormat="1" ht="24.75" customHeight="1">
      <c r="A122" s="38" t="s">
        <v>1490</v>
      </c>
      <c r="B122" s="38">
        <v>2070801</v>
      </c>
      <c r="C122" s="53" t="s">
        <v>1385</v>
      </c>
      <c r="D122" s="53">
        <f>E122+J122+'[2]经济分类（2)'!I122+'[2]经济分类（3)'!D122+'[2]经济分类（3)'!K122+'[2]经济分类（3)'!O122+'[2]经济分类（4)'!D122+'[2]经济分类（4)'!H122</f>
        <v>3259100</v>
      </c>
      <c r="E122" s="53">
        <f t="shared" si="1"/>
        <v>0</v>
      </c>
      <c r="F122" s="38"/>
      <c r="G122" s="38"/>
      <c r="H122" s="38"/>
      <c r="I122" s="38"/>
      <c r="J122" s="54">
        <f>K122+L122+M122+N122+O122+'[2]经济分类（2)'!D122+'[2]经济分类（2)'!E122+'[2]经济分类（2)'!F122+'[2]经济分类（2)'!G122+'[2]经济分类（2)'!H122</f>
        <v>0</v>
      </c>
      <c r="K122" s="38"/>
      <c r="L122" s="38"/>
      <c r="M122" s="38"/>
      <c r="N122" s="38"/>
      <c r="O122" s="38"/>
    </row>
    <row r="123" spans="1:15" s="67" customFormat="1" ht="24.75" customHeight="1">
      <c r="A123" s="40" t="s">
        <v>1491</v>
      </c>
      <c r="B123" s="38">
        <v>2070114</v>
      </c>
      <c r="C123" s="53" t="s">
        <v>1385</v>
      </c>
      <c r="D123" s="53">
        <f>E123+J123+'[2]经济分类（2)'!I123+'[2]经济分类（3)'!D123+'[2]经济分类（3)'!K123+'[2]经济分类（3)'!O123+'[2]经济分类（4)'!D123+'[2]经济分类（4)'!H123</f>
        <v>649000</v>
      </c>
      <c r="E123" s="53">
        <f t="shared" si="1"/>
        <v>475268</v>
      </c>
      <c r="F123" s="38">
        <v>397268</v>
      </c>
      <c r="G123" s="38"/>
      <c r="H123" s="38"/>
      <c r="I123" s="38">
        <v>78000</v>
      </c>
      <c r="J123" s="54">
        <f>K123+L123+M123+N123+O123+'[2]经济分类（2)'!D123+'[2]经济分类（2)'!E123+'[2]经济分类（2)'!F123+'[2]经济分类（2)'!G123+'[2]经济分类（2)'!H123</f>
        <v>144432</v>
      </c>
      <c r="K123" s="43">
        <v>134432</v>
      </c>
      <c r="L123" s="38"/>
      <c r="M123" s="38"/>
      <c r="N123" s="38"/>
      <c r="O123" s="38"/>
    </row>
    <row r="124" spans="1:15" s="67" customFormat="1" ht="24.75" customHeight="1">
      <c r="A124" s="38" t="s">
        <v>1492</v>
      </c>
      <c r="B124" s="38">
        <v>2050299</v>
      </c>
      <c r="C124" s="53" t="s">
        <v>1385</v>
      </c>
      <c r="D124" s="53">
        <f>E124+J124+'[2]经济分类（2)'!I124+'[2]经济分类（3)'!D124+'[2]经济分类（3)'!K124+'[2]经济分类（3)'!O124+'[2]经济分类（4)'!D124+'[2]经济分类（4)'!H124</f>
        <v>50000</v>
      </c>
      <c r="E124" s="53">
        <f t="shared" si="1"/>
        <v>0</v>
      </c>
      <c r="F124" s="38"/>
      <c r="G124" s="38"/>
      <c r="H124" s="38"/>
      <c r="I124" s="38"/>
      <c r="J124" s="54">
        <f>K124+L124+M124+N124+O124+'[2]经济分类（2)'!D124+'[2]经济分类（2)'!E124+'[2]经济分类（2)'!F124+'[2]经济分类（2)'!G124+'[2]经济分类（2)'!H124</f>
        <v>0</v>
      </c>
      <c r="K124" s="38"/>
      <c r="L124" s="38"/>
      <c r="M124" s="38"/>
      <c r="N124" s="38"/>
      <c r="O124" s="38"/>
    </row>
    <row r="125" spans="1:15" s="67" customFormat="1" ht="24.75" customHeight="1">
      <c r="A125" s="38" t="s">
        <v>1493</v>
      </c>
      <c r="B125" s="41">
        <v>2050204</v>
      </c>
      <c r="C125" s="53" t="s">
        <v>1385</v>
      </c>
      <c r="D125" s="53">
        <f>E125+J125+'[2]经济分类（2)'!I125+'[2]经济分类（3)'!D125+'[2]经济分类（3)'!K125+'[2]经济分类（3)'!O125+'[2]经济分类（4)'!D125+'[2]经济分类（4)'!H125</f>
        <v>25378000</v>
      </c>
      <c r="E125" s="53">
        <f t="shared" si="1"/>
        <v>0</v>
      </c>
      <c r="F125" s="38"/>
      <c r="G125" s="38"/>
      <c r="H125" s="38"/>
      <c r="I125" s="38"/>
      <c r="J125" s="54">
        <f>K125+L125+M125+N125+O125+'[2]经济分类（2)'!D125+'[2]经济分类（2)'!E125+'[2]经济分类（2)'!F125+'[2]经济分类（2)'!G125+'[2]经济分类（2)'!H125</f>
        <v>0</v>
      </c>
      <c r="K125" s="38"/>
      <c r="L125" s="38"/>
      <c r="M125" s="38"/>
      <c r="N125" s="38"/>
      <c r="O125" s="38"/>
    </row>
    <row r="126" spans="1:15" s="67" customFormat="1" ht="24.75" customHeight="1">
      <c r="A126" s="38" t="s">
        <v>1494</v>
      </c>
      <c r="B126" s="41">
        <v>2050299</v>
      </c>
      <c r="C126" s="53" t="s">
        <v>1385</v>
      </c>
      <c r="D126" s="53">
        <f>E126+J126+'[2]经济分类（2)'!I126+'[2]经济分类（3)'!D126+'[2]经济分类（3)'!K126+'[2]经济分类（3)'!O126+'[2]经济分类（4)'!D126+'[2]经济分类（4)'!H126</f>
        <v>117771030</v>
      </c>
      <c r="E126" s="53">
        <f t="shared" si="1"/>
        <v>433718</v>
      </c>
      <c r="F126" s="38">
        <v>433718</v>
      </c>
      <c r="G126" s="38">
        <v>0</v>
      </c>
      <c r="H126" s="38">
        <v>0</v>
      </c>
      <c r="I126" s="38">
        <v>0</v>
      </c>
      <c r="J126" s="54">
        <f>K126+L126+M126+N126+O126+'[2]经济分类（2)'!D126+'[2]经济分类（2)'!E126+'[2]经济分类（2)'!F126+'[2]经济分类（2)'!G126+'[2]经济分类（2)'!H126</f>
        <v>595730</v>
      </c>
      <c r="K126" s="38">
        <v>494830</v>
      </c>
      <c r="L126" s="38">
        <v>0</v>
      </c>
      <c r="M126" s="38">
        <v>60000</v>
      </c>
      <c r="N126" s="38">
        <v>0</v>
      </c>
      <c r="O126" s="38">
        <v>0</v>
      </c>
    </row>
    <row r="127" spans="1:15" ht="24.75" customHeight="1">
      <c r="A127" s="35" t="s">
        <v>1495</v>
      </c>
      <c r="B127" s="35">
        <v>2010301</v>
      </c>
      <c r="C127" s="53" t="s">
        <v>1385</v>
      </c>
      <c r="D127" s="53">
        <f>E127+J127+'[2]经济分类（2)'!I127+'[2]经济分类（3)'!D127+'[2]经济分类（3)'!K127+'[2]经济分类（3)'!O127+'[2]经济分类（4)'!D127+'[2]经济分类（4)'!H127</f>
        <v>8571600</v>
      </c>
      <c r="E127" s="53">
        <f t="shared" si="1"/>
        <v>3936500</v>
      </c>
      <c r="F127" s="35">
        <v>3936500</v>
      </c>
      <c r="G127" s="35"/>
      <c r="H127" s="35"/>
      <c r="I127" s="35"/>
      <c r="J127" s="54">
        <f>K127+L127+M127+N127+O127+'[2]经济分类（2)'!D127+'[2]经济分类（2)'!E127+'[2]经济分类（2)'!F127+'[2]经济分类（2)'!G127+'[2]经济分类（2)'!H127</f>
        <v>1202100</v>
      </c>
      <c r="K127" s="36">
        <v>725600</v>
      </c>
      <c r="L127" s="36">
        <v>30000</v>
      </c>
      <c r="M127" s="36">
        <v>10000</v>
      </c>
      <c r="N127" s="36">
        <v>0</v>
      </c>
      <c r="O127" s="36">
        <v>256500</v>
      </c>
    </row>
    <row r="128" spans="1:15" ht="24.75" customHeight="1">
      <c r="A128" s="35" t="s">
        <v>1496</v>
      </c>
      <c r="B128" s="35">
        <v>2010301</v>
      </c>
      <c r="C128" s="53" t="s">
        <v>1385</v>
      </c>
      <c r="D128" s="53">
        <f>E128+J128+'[2]经济分类（2)'!I128+'[2]经济分类（3)'!D128+'[2]经济分类（3)'!K128+'[2]经济分类（3)'!O128+'[2]经济分类（4)'!D128+'[2]经济分类（4)'!H128</f>
        <v>4713300</v>
      </c>
      <c r="E128" s="53">
        <f t="shared" si="1"/>
        <v>2679624</v>
      </c>
      <c r="F128" s="35">
        <v>2447652</v>
      </c>
      <c r="G128" s="35">
        <v>0</v>
      </c>
      <c r="H128" s="35">
        <v>0</v>
      </c>
      <c r="I128" s="35">
        <v>231972</v>
      </c>
      <c r="J128" s="54">
        <f>K128+L128+M128+N128+O128+'[2]经济分类（2)'!D128+'[2]经济分类（2)'!E128+'[2]经济分类（2)'!F128+'[2]经济分类（2)'!G128+'[2]经济分类（2)'!H128</f>
        <v>663200</v>
      </c>
      <c r="K128" s="35">
        <v>502200</v>
      </c>
      <c r="L128" s="35">
        <v>0</v>
      </c>
      <c r="M128" s="35">
        <v>0</v>
      </c>
      <c r="N128" s="35">
        <v>0</v>
      </c>
      <c r="O128" s="35">
        <v>64800</v>
      </c>
    </row>
    <row r="129" spans="1:15" ht="24.75" customHeight="1">
      <c r="A129" s="35" t="s">
        <v>1497</v>
      </c>
      <c r="B129" s="35">
        <v>2010301</v>
      </c>
      <c r="C129" s="53" t="s">
        <v>1385</v>
      </c>
      <c r="D129" s="53">
        <f>E129+J129+'[2]经济分类（2)'!I129+'[2]经济分类（3)'!D129+'[2]经济分类（3)'!K129+'[2]经济分类（3)'!O129+'[2]经济分类（4)'!D129+'[2]经济分类（4)'!H129</f>
        <v>3620300</v>
      </c>
      <c r="E129" s="53">
        <f t="shared" si="1"/>
        <v>1726692</v>
      </c>
      <c r="F129" s="35">
        <v>1597153</v>
      </c>
      <c r="G129" s="35">
        <v>0</v>
      </c>
      <c r="H129" s="35">
        <v>0</v>
      </c>
      <c r="I129" s="35">
        <v>129539</v>
      </c>
      <c r="J129" s="54">
        <f>K129+L129+M129+N129+O129+'[2]经济分类（2)'!D129+'[2]经济分类（2)'!E129+'[2]经济分类（2)'!F129+'[2]经济分类（2)'!G129+'[2]经济分类（2)'!H129</f>
        <v>646300</v>
      </c>
      <c r="K129" s="35">
        <v>471300</v>
      </c>
      <c r="L129" s="35">
        <v>20000</v>
      </c>
      <c r="M129" s="35">
        <v>10000</v>
      </c>
      <c r="N129" s="35">
        <v>0</v>
      </c>
      <c r="O129" s="35">
        <v>0</v>
      </c>
    </row>
    <row r="130" spans="1:15" ht="24.75" customHeight="1">
      <c r="A130" s="35" t="s">
        <v>1498</v>
      </c>
      <c r="B130" s="35">
        <v>2010301</v>
      </c>
      <c r="C130" s="53" t="s">
        <v>1385</v>
      </c>
      <c r="D130" s="53">
        <f>E130+J130+'[2]经济分类（2)'!I130+'[2]经济分类（3)'!D130+'[2]经济分类（3)'!K130+'[2]经济分类（3)'!O130+'[2]经济分类（4)'!D130+'[2]经济分类（4)'!H130</f>
        <v>3477500</v>
      </c>
      <c r="E130" s="53">
        <f t="shared" si="1"/>
        <v>2422200</v>
      </c>
      <c r="F130" s="35">
        <v>2182740</v>
      </c>
      <c r="G130" s="35">
        <v>0</v>
      </c>
      <c r="H130" s="35">
        <v>0</v>
      </c>
      <c r="I130" s="35">
        <v>239460</v>
      </c>
      <c r="J130" s="54">
        <f>K130+L130+M130+N130+O130+'[2]经济分类（2)'!D130+'[2]经济分类（2)'!E130+'[2]经济分类（2)'!F130+'[2]经济分类（2)'!G130+'[2]经济分类（2)'!H130</f>
        <v>661830</v>
      </c>
      <c r="K130" s="35">
        <v>460830</v>
      </c>
      <c r="L130" s="35">
        <v>0</v>
      </c>
      <c r="M130" s="35">
        <v>0</v>
      </c>
      <c r="N130" s="35">
        <v>0</v>
      </c>
      <c r="O130" s="35">
        <v>61000</v>
      </c>
    </row>
    <row r="131" spans="1:15" ht="24.75" customHeight="1">
      <c r="A131" s="35" t="s">
        <v>1499</v>
      </c>
      <c r="B131" s="35">
        <v>2010301</v>
      </c>
      <c r="C131" s="53" t="s">
        <v>1385</v>
      </c>
      <c r="D131" s="53">
        <f>E131+J131+'[2]经济分类（2)'!I131+'[2]经济分类（3)'!D131+'[2]经济分类（3)'!K131+'[2]经济分类（3)'!O131+'[2]经济分类（4)'!D131+'[2]经济分类（4)'!H131</f>
        <v>3132700</v>
      </c>
      <c r="E131" s="53">
        <f t="shared" si="1"/>
        <v>2380996</v>
      </c>
      <c r="F131" s="35">
        <v>2206376</v>
      </c>
      <c r="G131" s="35">
        <v>0</v>
      </c>
      <c r="H131" s="35">
        <v>0</v>
      </c>
      <c r="I131" s="35">
        <v>174620</v>
      </c>
      <c r="J131" s="54">
        <f>K131+L131+M131+N131+O131+'[2]经济分类（2)'!D131+'[2]经济分类（2)'!E131+'[2]经济分类（2)'!F131+'[2]经济分类（2)'!G131+'[2]经济分类（2)'!H131</f>
        <v>497982</v>
      </c>
      <c r="K131" s="35">
        <v>327982</v>
      </c>
      <c r="L131" s="35">
        <v>0</v>
      </c>
      <c r="M131" s="35">
        <v>0</v>
      </c>
      <c r="N131" s="35">
        <v>0</v>
      </c>
      <c r="O131" s="35">
        <v>50000</v>
      </c>
    </row>
    <row r="132" spans="1:15" ht="24.75" customHeight="1">
      <c r="A132" s="35" t="s">
        <v>1500</v>
      </c>
      <c r="B132" s="35">
        <v>2010301</v>
      </c>
      <c r="C132" s="53" t="s">
        <v>1385</v>
      </c>
      <c r="D132" s="53">
        <f>E132+J132+'[2]经济分类（2)'!I132+'[2]经济分类（3)'!D132+'[2]经济分类（3)'!K132+'[2]经济分类（3)'!O132+'[2]经济分类（4)'!D132+'[2]经济分类（4)'!H132</f>
        <v>4792700</v>
      </c>
      <c r="E132" s="53">
        <f t="shared" si="1"/>
        <v>1796100</v>
      </c>
      <c r="F132" s="35">
        <v>1681138</v>
      </c>
      <c r="G132" s="35">
        <v>0</v>
      </c>
      <c r="H132" s="35">
        <v>0</v>
      </c>
      <c r="I132" s="35">
        <v>114962</v>
      </c>
      <c r="J132" s="54">
        <f>K132+L132+M132+N132+O132+'[2]经济分类（2)'!D132+'[2]经济分类（2)'!E132+'[2]经济分类（2)'!F132+'[2]经济分类（2)'!G132+'[2]经济分类（2)'!H132</f>
        <v>694200</v>
      </c>
      <c r="K132" s="35">
        <v>476400</v>
      </c>
      <c r="L132" s="35">
        <v>40000</v>
      </c>
      <c r="M132" s="35">
        <v>12000</v>
      </c>
      <c r="N132" s="35">
        <v>0</v>
      </c>
      <c r="O132" s="35">
        <v>27000</v>
      </c>
    </row>
    <row r="133" spans="1:15" ht="24.75" customHeight="1">
      <c r="A133" s="35" t="s">
        <v>1501</v>
      </c>
      <c r="B133" s="35">
        <v>2010301</v>
      </c>
      <c r="C133" s="53" t="s">
        <v>1385</v>
      </c>
      <c r="D133" s="53">
        <f>E133+J133+'[2]经济分类（2)'!I133+'[2]经济分类（3)'!D133+'[2]经济分类（3)'!K133+'[2]经济分类（3)'!O133+'[2]经济分类（4)'!D133+'[2]经济分类（4)'!H133</f>
        <v>3738600</v>
      </c>
      <c r="E133" s="53">
        <f t="shared" si="1"/>
        <v>2149368</v>
      </c>
      <c r="F133" s="35">
        <v>2015532</v>
      </c>
      <c r="G133" s="35"/>
      <c r="H133" s="35">
        <v>133836</v>
      </c>
      <c r="I133" s="35"/>
      <c r="J133" s="54">
        <f>K133+L133+M133+N133+O133+'[2]经济分类（2)'!D133+'[2]经济分类（2)'!E133+'[2]经济分类（2)'!F133+'[2]经济分类（2)'!G133+'[2]经济分类（2)'!H133</f>
        <v>602000</v>
      </c>
      <c r="K133" s="35">
        <v>139000</v>
      </c>
      <c r="L133" s="35">
        <v>25200</v>
      </c>
      <c r="M133" s="35">
        <v>10000</v>
      </c>
      <c r="N133" s="35"/>
      <c r="O133" s="35"/>
    </row>
    <row r="134" spans="1:15" ht="24.75" customHeight="1">
      <c r="A134" s="35" t="s">
        <v>1502</v>
      </c>
      <c r="B134" s="35">
        <v>2010301</v>
      </c>
      <c r="C134" s="53" t="s">
        <v>1385</v>
      </c>
      <c r="D134" s="53">
        <f>E134+J134+'[2]经济分类（2)'!I134+'[2]经济分类（3)'!D134+'[2]经济分类（3)'!K134+'[2]经济分类（3)'!O134+'[2]经济分类（4)'!D134+'[2]经济分类（4)'!H134</f>
        <v>3208300</v>
      </c>
      <c r="E134" s="53">
        <f t="shared" si="1"/>
        <v>2481200</v>
      </c>
      <c r="F134" s="35">
        <v>2299013.5</v>
      </c>
      <c r="G134" s="35">
        <v>0</v>
      </c>
      <c r="H134" s="35">
        <v>0</v>
      </c>
      <c r="I134" s="35">
        <v>182186.5</v>
      </c>
      <c r="J134" s="54">
        <f>K134+L134+M134+N134+O134+'[2]经济分类（2)'!D134+'[2]经济分类（2)'!E134+'[2]经济分类（2)'!F134+'[2]经济分类（2)'!G134+'[2]经济分类（2)'!H134</f>
        <v>598500</v>
      </c>
      <c r="K134" s="35">
        <v>350000</v>
      </c>
      <c r="L134" s="35">
        <v>30000</v>
      </c>
      <c r="M134" s="35">
        <v>20000</v>
      </c>
      <c r="N134" s="35">
        <v>0</v>
      </c>
      <c r="O134" s="35">
        <v>88500</v>
      </c>
    </row>
    <row r="135" spans="1:15" ht="24.75" customHeight="1">
      <c r="A135" s="37" t="s">
        <v>1503</v>
      </c>
      <c r="B135" s="35">
        <v>2010301</v>
      </c>
      <c r="C135" s="53" t="s">
        <v>1385</v>
      </c>
      <c r="D135" s="53">
        <f>E135+J135+'[2]经济分类（2)'!I135+'[2]经济分类（3)'!D135+'[2]经济分类（3)'!K135+'[2]经济分类（3)'!O135+'[2]经济分类（4)'!D135+'[2]经济分类（4)'!H135</f>
        <v>3019900</v>
      </c>
      <c r="E135" s="53">
        <f>SUM(F135:I135)</f>
        <v>1581000</v>
      </c>
      <c r="F135" s="35">
        <v>1496444</v>
      </c>
      <c r="G135" s="35">
        <v>0</v>
      </c>
      <c r="H135" s="35">
        <v>0</v>
      </c>
      <c r="I135" s="35">
        <v>84556</v>
      </c>
      <c r="J135" s="54">
        <f>K135+L135+M135+N135+O135+'[2]经济分类（2)'!D135+'[2]经济分类（2)'!E135+'[2]经济分类（2)'!F135+'[2]经济分类（2)'!G135+'[2]经济分类（2)'!H135</f>
        <v>616452</v>
      </c>
      <c r="K135" s="35">
        <v>432452</v>
      </c>
      <c r="L135" s="35">
        <v>34000</v>
      </c>
      <c r="M135" s="35">
        <v>0</v>
      </c>
      <c r="N135" s="35">
        <v>0</v>
      </c>
      <c r="O135" s="35">
        <v>50000</v>
      </c>
    </row>
    <row r="136" spans="1:15" ht="24.75" customHeight="1">
      <c r="A136" s="37" t="s">
        <v>1504</v>
      </c>
      <c r="B136" s="35"/>
      <c r="C136" s="53"/>
      <c r="D136" s="27">
        <v>364460000</v>
      </c>
      <c r="E136" s="53">
        <f>SUM(F136:I136)</f>
        <v>0</v>
      </c>
      <c r="F136" s="35"/>
      <c r="G136" s="35"/>
      <c r="H136" s="35"/>
      <c r="I136" s="35"/>
      <c r="J136" s="54">
        <v>0</v>
      </c>
      <c r="K136" s="35"/>
      <c r="L136" s="35"/>
      <c r="M136" s="35"/>
      <c r="N136" s="35"/>
      <c r="O136" s="35"/>
    </row>
    <row r="137" spans="1:15" ht="24.75" customHeight="1">
      <c r="A137" s="37" t="s">
        <v>663</v>
      </c>
      <c r="B137" s="35"/>
      <c r="C137" s="53"/>
      <c r="D137" s="27">
        <v>535070000</v>
      </c>
      <c r="E137" s="53">
        <f>SUM(F137:I137)</f>
        <v>0</v>
      </c>
      <c r="F137" s="35"/>
      <c r="G137" s="35"/>
      <c r="H137" s="35"/>
      <c r="I137" s="35"/>
      <c r="J137" s="54">
        <f>K137+L137+M137+N137+O137+'[2]经济分类（2)'!D137+'[2]经济分类（2)'!E137+'[2]经济分类（2)'!F137+'[2]经济分类（2)'!G137+'[2]经济分类（2)'!H137</f>
        <v>0</v>
      </c>
      <c r="K137" s="35"/>
      <c r="L137" s="35"/>
      <c r="M137" s="35"/>
      <c r="N137" s="35"/>
      <c r="O137" s="35"/>
    </row>
    <row r="138" spans="1:15" ht="33" customHeight="1">
      <c r="A138" s="45" t="s">
        <v>1505</v>
      </c>
      <c r="B138" s="45"/>
      <c r="C138" s="45"/>
      <c r="D138" s="53">
        <f>SUM(D6:D137)</f>
        <v>1401025681</v>
      </c>
      <c r="E138" s="53">
        <f>SUM(F138:I138)</f>
        <v>135413558</v>
      </c>
      <c r="F138" s="35">
        <f>SUM(F6:F135)</f>
        <v>124604633.5</v>
      </c>
      <c r="G138" s="35">
        <f>SUM(G6:G135)</f>
        <v>447698</v>
      </c>
      <c r="H138" s="35">
        <f>SUM(H6:H135)</f>
        <v>311232</v>
      </c>
      <c r="I138" s="35">
        <f>SUM(I6:I135)</f>
        <v>10049994.5</v>
      </c>
      <c r="J138" s="54">
        <f>K138+L138+M138+N138+O138+'[2]经济分类（2)'!D136+'[2]经济分类（2)'!E136+'[2]经济分类（2)'!F136+'[2]经济分类（2)'!G136+'[2]经济分类（2)'!H136</f>
        <v>51234331</v>
      </c>
      <c r="K138" s="35">
        <f>SUM(K6:K135)</f>
        <v>35007301</v>
      </c>
      <c r="L138" s="35">
        <f>SUM(L6:L135)</f>
        <v>429200</v>
      </c>
      <c r="M138" s="35">
        <f>SUM(M6:M135)</f>
        <v>1863200</v>
      </c>
      <c r="N138" s="35">
        <f>SUM(N6:N135)</f>
        <v>801400</v>
      </c>
      <c r="O138" s="35">
        <f>SUM(O6:O135)</f>
        <v>2701400</v>
      </c>
    </row>
    <row r="140" spans="2:9" ht="12.75">
      <c r="B140" s="72" t="s">
        <v>1604</v>
      </c>
      <c r="C140" s="72"/>
      <c r="D140" s="72"/>
      <c r="E140" s="72"/>
      <c r="F140" s="72"/>
      <c r="G140" s="72"/>
      <c r="H140" s="72"/>
      <c r="I140" s="72"/>
    </row>
    <row r="141" spans="2:9" ht="17.25" customHeight="1">
      <c r="B141" s="72" t="s">
        <v>1507</v>
      </c>
      <c r="C141" s="72"/>
      <c r="D141" s="72"/>
      <c r="E141" s="72"/>
      <c r="F141" s="72"/>
      <c r="G141" s="72"/>
      <c r="H141" s="72"/>
      <c r="I141" s="72"/>
    </row>
  </sheetData>
  <sheetProtection/>
  <mergeCells count="10">
    <mergeCell ref="A2:O2"/>
    <mergeCell ref="F3:I3"/>
    <mergeCell ref="E4:I4"/>
    <mergeCell ref="J4:O4"/>
    <mergeCell ref="B140:I140"/>
    <mergeCell ref="B141:I14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49">
      <selection activeCell="A136" sqref="A136:IV136"/>
    </sheetView>
  </sheetViews>
  <sheetFormatPr defaultColWidth="9.140625" defaultRowHeight="12.75"/>
  <cols>
    <col min="1" max="1" width="10.8515625" style="0" customWidth="1"/>
    <col min="2" max="2" width="10.00390625" style="0" customWidth="1"/>
    <col min="3" max="3" width="8.28125" style="0" customWidth="1"/>
    <col min="4" max="4" width="7.421875" style="0" customWidth="1"/>
    <col min="5" max="5" width="8.57421875" style="0" customWidth="1"/>
    <col min="6" max="6" width="11.140625" style="0" customWidth="1"/>
    <col min="7" max="7" width="9.57421875" style="0" customWidth="1"/>
    <col min="8" max="8" width="10.57421875" style="0" customWidth="1"/>
    <col min="9" max="9" width="10.140625" style="0" customWidth="1"/>
    <col min="10" max="10" width="9.140625" style="0" customWidth="1"/>
    <col min="11" max="11" width="9.28125" style="0" customWidth="1"/>
    <col min="12" max="13" width="8.7109375" style="0" customWidth="1"/>
    <col min="14" max="14" width="7.7109375" style="0" customWidth="1"/>
    <col min="15" max="15" width="8.00390625" style="0" customWidth="1"/>
    <col min="16" max="16" width="7.57421875" style="0" customWidth="1"/>
  </cols>
  <sheetData>
    <row r="1" spans="1:3" ht="30" customHeight="1">
      <c r="A1" s="17" t="s">
        <v>1605</v>
      </c>
      <c r="B1" s="17"/>
      <c r="C1" s="17"/>
    </row>
    <row r="2" spans="1:16" ht="28.5" customHeight="1">
      <c r="A2" s="18" t="s">
        <v>1606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2" ht="21.75" customHeight="1">
      <c r="B3" s="17"/>
      <c r="C3" s="17"/>
      <c r="E3" s="68"/>
      <c r="F3" s="68"/>
      <c r="G3" s="68"/>
      <c r="H3" s="68"/>
      <c r="I3" s="17"/>
      <c r="L3" s="17" t="s">
        <v>1366</v>
      </c>
    </row>
    <row r="4" spans="1:16" ht="23.25" customHeight="1">
      <c r="A4" s="19" t="s">
        <v>1367</v>
      </c>
      <c r="B4" s="20" t="s">
        <v>1368</v>
      </c>
      <c r="C4" s="20" t="s">
        <v>1369</v>
      </c>
      <c r="D4" s="24" t="s">
        <v>1587</v>
      </c>
      <c r="E4" s="24"/>
      <c r="F4" s="24"/>
      <c r="G4" s="24"/>
      <c r="H4" s="24"/>
      <c r="I4" s="24" t="s">
        <v>1607</v>
      </c>
      <c r="J4" s="24"/>
      <c r="K4" s="24"/>
      <c r="L4" s="24"/>
      <c r="M4" s="24"/>
      <c r="N4" s="24"/>
      <c r="O4" s="24"/>
      <c r="P4" s="24"/>
    </row>
    <row r="5" spans="1:16" ht="52.5" customHeight="1">
      <c r="A5" s="25"/>
      <c r="B5" s="26"/>
      <c r="C5" s="26"/>
      <c r="D5" s="24" t="s">
        <v>1608</v>
      </c>
      <c r="E5" s="24" t="s">
        <v>1609</v>
      </c>
      <c r="F5" s="24" t="s">
        <v>1610</v>
      </c>
      <c r="G5" s="24" t="s">
        <v>1611</v>
      </c>
      <c r="H5" s="24" t="s">
        <v>1539</v>
      </c>
      <c r="I5" s="26" t="s">
        <v>1351</v>
      </c>
      <c r="J5" s="26" t="s">
        <v>1553</v>
      </c>
      <c r="K5" s="26" t="s">
        <v>1612</v>
      </c>
      <c r="L5" s="26" t="s">
        <v>1613</v>
      </c>
      <c r="M5" s="26" t="s">
        <v>1614</v>
      </c>
      <c r="N5" s="26" t="s">
        <v>1615</v>
      </c>
      <c r="O5" s="26" t="s">
        <v>1616</v>
      </c>
      <c r="P5" s="26" t="s">
        <v>1574</v>
      </c>
    </row>
    <row r="6" spans="1:16" ht="24.75" customHeight="1">
      <c r="A6" s="35" t="s">
        <v>1596</v>
      </c>
      <c r="B6" s="35">
        <v>2010101</v>
      </c>
      <c r="C6" s="35" t="s">
        <v>1385</v>
      </c>
      <c r="D6" s="35"/>
      <c r="E6" s="35"/>
      <c r="F6" s="35">
        <v>40000</v>
      </c>
      <c r="G6" s="35">
        <v>150000</v>
      </c>
      <c r="H6" s="35"/>
      <c r="I6" s="36">
        <f>J6+K6+L6+M6+N6+O6+P6</f>
        <v>1220000</v>
      </c>
      <c r="J6" s="36"/>
      <c r="K6" s="36"/>
      <c r="L6" s="36"/>
      <c r="M6" s="36"/>
      <c r="N6" s="35">
        <v>370000</v>
      </c>
      <c r="O6" s="35">
        <v>850000</v>
      </c>
      <c r="P6" s="35"/>
    </row>
    <row r="7" spans="1:16" ht="24.75" customHeight="1">
      <c r="A7" s="35" t="s">
        <v>1386</v>
      </c>
      <c r="B7" s="35">
        <v>2010201</v>
      </c>
      <c r="C7" s="35" t="s">
        <v>1385</v>
      </c>
      <c r="D7" s="35"/>
      <c r="E7" s="35"/>
      <c r="F7" s="35">
        <v>38000</v>
      </c>
      <c r="G7" s="35">
        <v>90000</v>
      </c>
      <c r="H7" s="35"/>
      <c r="I7" s="36">
        <f aca="true" t="shared" si="0" ref="I7:I115">J7+K7+L7+M7+N7+O7+P7</f>
        <v>58000</v>
      </c>
      <c r="J7" s="36"/>
      <c r="K7" s="36"/>
      <c r="L7" s="36"/>
      <c r="M7" s="36"/>
      <c r="N7" s="36">
        <v>58000</v>
      </c>
      <c r="O7" s="35"/>
      <c r="P7" s="35"/>
    </row>
    <row r="8" spans="1:16" ht="24.75" customHeight="1">
      <c r="A8" s="69" t="s">
        <v>1597</v>
      </c>
      <c r="B8" s="35">
        <v>2013101</v>
      </c>
      <c r="C8" s="35" t="s">
        <v>1385</v>
      </c>
      <c r="D8" s="35"/>
      <c r="E8" s="35"/>
      <c r="F8" s="35">
        <v>180000</v>
      </c>
      <c r="G8" s="35">
        <v>53000</v>
      </c>
      <c r="H8" s="35">
        <v>210000</v>
      </c>
      <c r="I8" s="36">
        <f t="shared" si="0"/>
        <v>86700</v>
      </c>
      <c r="J8" s="36"/>
      <c r="K8" s="36"/>
      <c r="L8" s="36"/>
      <c r="M8" s="36"/>
      <c r="N8" s="35">
        <v>86700</v>
      </c>
      <c r="O8" s="35"/>
      <c r="P8" s="35"/>
    </row>
    <row r="9" spans="1:16" ht="24.75" customHeight="1">
      <c r="A9" s="69" t="s">
        <v>1388</v>
      </c>
      <c r="B9" s="69">
        <v>2010301</v>
      </c>
      <c r="C9" s="35" t="s">
        <v>1385</v>
      </c>
      <c r="D9" s="35"/>
      <c r="E9" s="35"/>
      <c r="F9" s="35">
        <v>152000</v>
      </c>
      <c r="G9" s="35">
        <v>60000</v>
      </c>
      <c r="H9" s="35">
        <v>65000</v>
      </c>
      <c r="I9" s="36">
        <f t="shared" si="0"/>
        <v>100000</v>
      </c>
      <c r="J9" s="36"/>
      <c r="K9" s="36"/>
      <c r="L9" s="36"/>
      <c r="M9" s="36"/>
      <c r="N9" s="35">
        <v>100000</v>
      </c>
      <c r="O9" s="35"/>
      <c r="P9" s="35"/>
    </row>
    <row r="10" spans="1:16" ht="24.75" customHeight="1">
      <c r="A10" s="35" t="s">
        <v>1389</v>
      </c>
      <c r="B10" s="35">
        <v>2010501</v>
      </c>
      <c r="C10" s="35" t="s">
        <v>1385</v>
      </c>
      <c r="D10" s="35"/>
      <c r="E10" s="35"/>
      <c r="F10" s="35"/>
      <c r="G10" s="35">
        <v>50000</v>
      </c>
      <c r="H10" s="35">
        <v>47000</v>
      </c>
      <c r="I10" s="36">
        <f t="shared" si="0"/>
        <v>60000</v>
      </c>
      <c r="J10" s="36"/>
      <c r="K10" s="36"/>
      <c r="L10" s="36"/>
      <c r="M10" s="36"/>
      <c r="N10" s="35">
        <v>60000</v>
      </c>
      <c r="O10" s="35"/>
      <c r="P10" s="35"/>
    </row>
    <row r="11" spans="1:16" ht="24.75" customHeight="1">
      <c r="A11" s="35" t="s">
        <v>1390</v>
      </c>
      <c r="B11" s="35">
        <v>2010601</v>
      </c>
      <c r="C11" s="35" t="s">
        <v>1385</v>
      </c>
      <c r="D11" s="35"/>
      <c r="E11" s="35"/>
      <c r="F11" s="35">
        <v>10000</v>
      </c>
      <c r="G11" s="35">
        <v>330000</v>
      </c>
      <c r="H11" s="35">
        <v>20000</v>
      </c>
      <c r="I11" s="36">
        <f t="shared" si="0"/>
        <v>73000</v>
      </c>
      <c r="J11" s="36"/>
      <c r="K11" s="36"/>
      <c r="L11" s="36"/>
      <c r="M11" s="36"/>
      <c r="N11" s="35">
        <v>73000</v>
      </c>
      <c r="O11" s="35"/>
      <c r="P11" s="35"/>
    </row>
    <row r="12" spans="1:16" ht="24.75" customHeight="1">
      <c r="A12" s="35" t="s">
        <v>1391</v>
      </c>
      <c r="B12" s="35">
        <v>2010308</v>
      </c>
      <c r="C12" s="35" t="s">
        <v>1385</v>
      </c>
      <c r="D12" s="35"/>
      <c r="E12" s="35"/>
      <c r="F12" s="35"/>
      <c r="G12" s="35"/>
      <c r="H12" s="35"/>
      <c r="I12" s="36">
        <f t="shared" si="0"/>
        <v>7800</v>
      </c>
      <c r="J12" s="36"/>
      <c r="K12" s="36"/>
      <c r="L12" s="36"/>
      <c r="M12" s="36"/>
      <c r="N12" s="36">
        <v>7800</v>
      </c>
      <c r="O12" s="35"/>
      <c r="P12" s="35"/>
    </row>
    <row r="13" spans="1:16" ht="24.75" customHeight="1">
      <c r="A13" s="35" t="s">
        <v>1392</v>
      </c>
      <c r="B13" s="35">
        <v>2010407</v>
      </c>
      <c r="C13" s="35" t="s">
        <v>1385</v>
      </c>
      <c r="D13" s="35"/>
      <c r="E13" s="35"/>
      <c r="F13" s="35"/>
      <c r="G13" s="35"/>
      <c r="H13" s="35"/>
      <c r="I13" s="36">
        <f t="shared" si="0"/>
        <v>60000</v>
      </c>
      <c r="J13" s="36"/>
      <c r="K13" s="36"/>
      <c r="L13" s="36"/>
      <c r="M13" s="36"/>
      <c r="N13" s="35">
        <v>60000</v>
      </c>
      <c r="O13" s="35"/>
      <c r="P13" s="35"/>
    </row>
    <row r="14" spans="1:16" ht="24.75" customHeight="1">
      <c r="A14" s="70" t="s">
        <v>1393</v>
      </c>
      <c r="B14" s="70">
        <v>2012901</v>
      </c>
      <c r="C14" s="35" t="s">
        <v>1385</v>
      </c>
      <c r="D14" s="35"/>
      <c r="E14" s="35"/>
      <c r="F14" s="35"/>
      <c r="G14" s="35"/>
      <c r="H14" s="35"/>
      <c r="I14" s="36">
        <f t="shared" si="0"/>
        <v>54300</v>
      </c>
      <c r="J14" s="36"/>
      <c r="K14" s="36"/>
      <c r="L14" s="36"/>
      <c r="M14" s="36"/>
      <c r="N14" s="35">
        <v>54300</v>
      </c>
      <c r="O14" s="35"/>
      <c r="P14" s="35"/>
    </row>
    <row r="15" spans="1:16" ht="24.75" customHeight="1">
      <c r="A15" s="35" t="s">
        <v>1394</v>
      </c>
      <c r="B15" s="35">
        <v>2012901</v>
      </c>
      <c r="C15" s="35" t="s">
        <v>1385</v>
      </c>
      <c r="D15" s="35"/>
      <c r="E15" s="35"/>
      <c r="F15" s="35"/>
      <c r="G15" s="35">
        <v>6500</v>
      </c>
      <c r="H15" s="35"/>
      <c r="I15" s="36">
        <f t="shared" si="0"/>
        <v>16300</v>
      </c>
      <c r="J15" s="36"/>
      <c r="K15" s="36"/>
      <c r="L15" s="36"/>
      <c r="M15" s="36"/>
      <c r="N15" s="36">
        <v>16300</v>
      </c>
      <c r="O15" s="35"/>
      <c r="P15" s="35"/>
    </row>
    <row r="16" spans="1:16" ht="24.75" customHeight="1">
      <c r="A16" s="35" t="s">
        <v>1395</v>
      </c>
      <c r="B16" s="35">
        <v>2010301</v>
      </c>
      <c r="C16" s="35" t="s">
        <v>1385</v>
      </c>
      <c r="D16" s="35"/>
      <c r="E16" s="35"/>
      <c r="F16" s="35"/>
      <c r="G16" s="35"/>
      <c r="H16" s="35"/>
      <c r="I16" s="36">
        <f t="shared" si="0"/>
        <v>0</v>
      </c>
      <c r="J16" s="36"/>
      <c r="K16" s="36"/>
      <c r="L16" s="36"/>
      <c r="M16" s="36"/>
      <c r="N16" s="35"/>
      <c r="O16" s="35"/>
      <c r="P16" s="35"/>
    </row>
    <row r="17" spans="1:16" ht="24.75" customHeight="1">
      <c r="A17" s="35" t="s">
        <v>1396</v>
      </c>
      <c r="B17" s="35">
        <v>2013601</v>
      </c>
      <c r="C17" s="35" t="s">
        <v>1385</v>
      </c>
      <c r="D17" s="35"/>
      <c r="E17" s="35"/>
      <c r="F17" s="35"/>
      <c r="G17" s="35"/>
      <c r="H17" s="35"/>
      <c r="I17" s="36">
        <f t="shared" si="0"/>
        <v>15500</v>
      </c>
      <c r="J17" s="35"/>
      <c r="K17" s="35"/>
      <c r="L17" s="35"/>
      <c r="M17" s="35"/>
      <c r="N17" s="35"/>
      <c r="O17" s="35"/>
      <c r="P17" s="36">
        <v>15500</v>
      </c>
    </row>
    <row r="18" spans="1:16" ht="24.75" customHeight="1">
      <c r="A18" s="35" t="s">
        <v>1598</v>
      </c>
      <c r="B18" s="35">
        <v>2010301</v>
      </c>
      <c r="C18" s="35" t="s">
        <v>1385</v>
      </c>
      <c r="D18" s="35"/>
      <c r="E18" s="35"/>
      <c r="F18" s="35"/>
      <c r="G18" s="35"/>
      <c r="H18" s="35">
        <v>68700</v>
      </c>
      <c r="I18" s="36">
        <f t="shared" si="0"/>
        <v>121700</v>
      </c>
      <c r="J18" s="36"/>
      <c r="K18" s="36"/>
      <c r="L18" s="36"/>
      <c r="M18" s="36"/>
      <c r="N18" s="35"/>
      <c r="O18" s="35"/>
      <c r="P18" s="35">
        <v>121700</v>
      </c>
    </row>
    <row r="19" spans="1:16" ht="24.75" customHeight="1">
      <c r="A19" s="69" t="s">
        <v>1398</v>
      </c>
      <c r="B19" s="35">
        <v>2010301</v>
      </c>
      <c r="C19" s="35" t="s">
        <v>1385</v>
      </c>
      <c r="D19" s="35"/>
      <c r="E19" s="35"/>
      <c r="F19" s="35"/>
      <c r="G19" s="35"/>
      <c r="H19" s="35"/>
      <c r="I19" s="36">
        <f t="shared" si="0"/>
        <v>50100</v>
      </c>
      <c r="J19" s="36"/>
      <c r="K19" s="36"/>
      <c r="L19" s="36"/>
      <c r="M19" s="36"/>
      <c r="N19" s="35">
        <v>50100</v>
      </c>
      <c r="O19" s="35"/>
      <c r="P19" s="35"/>
    </row>
    <row r="20" spans="1:16" ht="24.75" customHeight="1">
      <c r="A20" s="35" t="s">
        <v>1399</v>
      </c>
      <c r="B20" s="35">
        <v>2010301</v>
      </c>
      <c r="C20" s="35" t="s">
        <v>1385</v>
      </c>
      <c r="D20" s="35"/>
      <c r="E20" s="35"/>
      <c r="F20" s="35"/>
      <c r="G20" s="35"/>
      <c r="H20" s="35"/>
      <c r="I20" s="36">
        <f t="shared" si="0"/>
        <v>0</v>
      </c>
      <c r="J20" s="36"/>
      <c r="K20" s="36"/>
      <c r="L20" s="36"/>
      <c r="M20" s="36"/>
      <c r="N20" s="35"/>
      <c r="O20" s="35"/>
      <c r="P20" s="35"/>
    </row>
    <row r="21" spans="1:16" ht="24.75" customHeight="1">
      <c r="A21" s="35" t="s">
        <v>1400</v>
      </c>
      <c r="B21" s="35">
        <v>2012801</v>
      </c>
      <c r="C21" s="35" t="s">
        <v>1385</v>
      </c>
      <c r="D21" s="35"/>
      <c r="E21" s="35"/>
      <c r="F21" s="35"/>
      <c r="G21" s="35"/>
      <c r="H21" s="35">
        <v>25000</v>
      </c>
      <c r="I21" s="36">
        <f t="shared" si="0"/>
        <v>13000</v>
      </c>
      <c r="J21" s="36"/>
      <c r="K21" s="36"/>
      <c r="L21" s="36"/>
      <c r="M21" s="36"/>
      <c r="N21" s="35"/>
      <c r="O21" s="35"/>
      <c r="P21" s="36">
        <v>13000</v>
      </c>
    </row>
    <row r="22" spans="1:16" ht="24.75" customHeight="1">
      <c r="A22" s="35" t="s">
        <v>1401</v>
      </c>
      <c r="B22" s="35">
        <v>2013401</v>
      </c>
      <c r="C22" s="35" t="s">
        <v>1385</v>
      </c>
      <c r="D22" s="35"/>
      <c r="E22" s="35"/>
      <c r="F22" s="35"/>
      <c r="G22" s="35"/>
      <c r="H22" s="35"/>
      <c r="I22" s="36">
        <f t="shared" si="0"/>
        <v>25000</v>
      </c>
      <c r="J22" s="36"/>
      <c r="K22" s="36"/>
      <c r="L22" s="36"/>
      <c r="M22" s="36"/>
      <c r="N22" s="35">
        <v>25000</v>
      </c>
      <c r="O22" s="35"/>
      <c r="P22" s="35"/>
    </row>
    <row r="23" spans="1:16" ht="24.75" customHeight="1">
      <c r="A23" s="35" t="s">
        <v>1402</v>
      </c>
      <c r="B23" s="35">
        <v>2011001</v>
      </c>
      <c r="C23" s="35" t="s">
        <v>1385</v>
      </c>
      <c r="D23" s="35"/>
      <c r="E23" s="35"/>
      <c r="F23" s="35"/>
      <c r="G23" s="35"/>
      <c r="H23" s="35"/>
      <c r="I23" s="36">
        <f t="shared" si="0"/>
        <v>3000</v>
      </c>
      <c r="J23" s="36"/>
      <c r="K23" s="36"/>
      <c r="L23" s="36"/>
      <c r="M23" s="36"/>
      <c r="N23" s="35">
        <v>3000</v>
      </c>
      <c r="O23" s="35"/>
      <c r="P23" s="35"/>
    </row>
    <row r="24" spans="1:16" ht="24.75" customHeight="1">
      <c r="A24" s="35" t="s">
        <v>1403</v>
      </c>
      <c r="B24" s="35">
        <v>2012601</v>
      </c>
      <c r="C24" s="35" t="s">
        <v>1385</v>
      </c>
      <c r="D24" s="35"/>
      <c r="E24" s="35"/>
      <c r="F24" s="35"/>
      <c r="G24" s="35">
        <v>7800</v>
      </c>
      <c r="H24" s="35"/>
      <c r="I24" s="36">
        <f t="shared" si="0"/>
        <v>2300</v>
      </c>
      <c r="J24" s="36"/>
      <c r="K24" s="36"/>
      <c r="L24" s="36"/>
      <c r="M24" s="36"/>
      <c r="N24" s="35">
        <v>2300</v>
      </c>
      <c r="O24" s="35"/>
      <c r="P24" s="35"/>
    </row>
    <row r="25" spans="1:16" ht="24.75" customHeight="1">
      <c r="A25" s="35" t="s">
        <v>1404</v>
      </c>
      <c r="B25" s="35">
        <v>2012906</v>
      </c>
      <c r="C25" s="35" t="s">
        <v>1385</v>
      </c>
      <c r="D25" s="35"/>
      <c r="E25" s="35"/>
      <c r="F25" s="35" t="s">
        <v>1523</v>
      </c>
      <c r="G25" s="35">
        <v>9500</v>
      </c>
      <c r="H25" s="35"/>
      <c r="I25" s="36">
        <f t="shared" si="0"/>
        <v>35500</v>
      </c>
      <c r="J25" s="36"/>
      <c r="K25" s="36"/>
      <c r="L25" s="36"/>
      <c r="M25" s="36"/>
      <c r="N25" s="35">
        <v>35500</v>
      </c>
      <c r="O25" s="35"/>
      <c r="P25" s="35"/>
    </row>
    <row r="26" spans="1:16" ht="24.75" customHeight="1">
      <c r="A26" s="35" t="s">
        <v>1405</v>
      </c>
      <c r="B26" s="35">
        <v>2010301</v>
      </c>
      <c r="C26" s="35" t="s">
        <v>1385</v>
      </c>
      <c r="D26" s="35"/>
      <c r="E26" s="35"/>
      <c r="F26" s="35"/>
      <c r="G26" s="35"/>
      <c r="H26" s="35"/>
      <c r="I26" s="36">
        <f t="shared" si="0"/>
        <v>0</v>
      </c>
      <c r="J26" s="35"/>
      <c r="K26" s="35"/>
      <c r="L26" s="35"/>
      <c r="M26" s="35"/>
      <c r="N26" s="35"/>
      <c r="O26" s="35"/>
      <c r="P26" s="35"/>
    </row>
    <row r="27" spans="1:16" ht="24.75" customHeight="1">
      <c r="A27" s="35" t="s">
        <v>1406</v>
      </c>
      <c r="B27" s="35">
        <v>2013201</v>
      </c>
      <c r="C27" s="35" t="s">
        <v>1385</v>
      </c>
      <c r="D27" s="35"/>
      <c r="E27" s="35"/>
      <c r="F27" s="35">
        <v>23000</v>
      </c>
      <c r="G27" s="35">
        <v>140000</v>
      </c>
      <c r="H27" s="35">
        <v>40000</v>
      </c>
      <c r="I27" s="36">
        <f t="shared" si="0"/>
        <v>182000</v>
      </c>
      <c r="J27" s="36"/>
      <c r="K27" s="36"/>
      <c r="L27" s="36"/>
      <c r="M27" s="36"/>
      <c r="N27" s="35">
        <v>182000</v>
      </c>
      <c r="O27" s="35"/>
      <c r="P27" s="35"/>
    </row>
    <row r="28" spans="1:16" ht="24.75" customHeight="1">
      <c r="A28" s="35" t="s">
        <v>1599</v>
      </c>
      <c r="B28" s="35">
        <v>2010301</v>
      </c>
      <c r="C28" s="35" t="s">
        <v>1385</v>
      </c>
      <c r="D28" s="35"/>
      <c r="E28" s="35"/>
      <c r="F28" s="35">
        <v>700000</v>
      </c>
      <c r="G28" s="35">
        <v>1207521</v>
      </c>
      <c r="H28" s="35">
        <v>69909</v>
      </c>
      <c r="I28" s="36">
        <f t="shared" si="0"/>
        <v>144570</v>
      </c>
      <c r="J28" s="36"/>
      <c r="K28" s="36"/>
      <c r="L28" s="36"/>
      <c r="M28" s="36"/>
      <c r="N28" s="35">
        <v>144570</v>
      </c>
      <c r="O28" s="35"/>
      <c r="P28" s="35"/>
    </row>
    <row r="29" spans="1:16" ht="24.75" customHeight="1">
      <c r="A29" s="35" t="s">
        <v>1408</v>
      </c>
      <c r="B29" s="35">
        <v>2011101</v>
      </c>
      <c r="C29" s="35" t="s">
        <v>1385</v>
      </c>
      <c r="D29" s="35"/>
      <c r="E29" s="35"/>
      <c r="F29" s="35">
        <v>110000</v>
      </c>
      <c r="G29" s="35">
        <v>150000</v>
      </c>
      <c r="H29" s="35">
        <v>30500</v>
      </c>
      <c r="I29" s="36">
        <f t="shared" si="0"/>
        <v>577500</v>
      </c>
      <c r="J29" s="35"/>
      <c r="K29" s="35"/>
      <c r="L29" s="35"/>
      <c r="M29" s="35"/>
      <c r="N29" s="35">
        <v>577500</v>
      </c>
      <c r="O29" s="35"/>
      <c r="P29" s="35"/>
    </row>
    <row r="30" spans="1:16" ht="24.75" customHeight="1">
      <c r="A30" s="35" t="s">
        <v>1600</v>
      </c>
      <c r="B30" s="35">
        <v>2011101</v>
      </c>
      <c r="C30" s="35" t="s">
        <v>1385</v>
      </c>
      <c r="D30" s="35"/>
      <c r="E30" s="35"/>
      <c r="F30" s="35">
        <v>60000</v>
      </c>
      <c r="G30" s="35">
        <v>100000</v>
      </c>
      <c r="H30" s="35"/>
      <c r="I30" s="36">
        <f t="shared" si="0"/>
        <v>140000</v>
      </c>
      <c r="J30" s="36"/>
      <c r="K30" s="36"/>
      <c r="L30" s="36"/>
      <c r="M30" s="36"/>
      <c r="N30" s="35">
        <v>140000</v>
      </c>
      <c r="O30" s="35"/>
      <c r="P30" s="35"/>
    </row>
    <row r="31" spans="1:16" ht="24.75" customHeight="1">
      <c r="A31" s="37" t="s">
        <v>1410</v>
      </c>
      <c r="B31" s="37"/>
      <c r="C31" s="35" t="s">
        <v>1385</v>
      </c>
      <c r="D31" s="35"/>
      <c r="E31" s="35"/>
      <c r="F31" s="35"/>
      <c r="G31" s="35"/>
      <c r="H31" s="35"/>
      <c r="I31" s="36">
        <f t="shared" si="0"/>
        <v>0</v>
      </c>
      <c r="J31" s="35"/>
      <c r="K31" s="35"/>
      <c r="L31" s="35"/>
      <c r="M31" s="35"/>
      <c r="N31" s="35"/>
      <c r="O31" s="35"/>
      <c r="P31" s="35"/>
    </row>
    <row r="32" spans="1:16" ht="24.75" customHeight="1">
      <c r="A32" s="35" t="s">
        <v>1411</v>
      </c>
      <c r="B32" s="35">
        <v>2010801</v>
      </c>
      <c r="C32" s="35" t="s">
        <v>1385</v>
      </c>
      <c r="D32" s="35"/>
      <c r="E32" s="35"/>
      <c r="F32" s="35">
        <v>35000</v>
      </c>
      <c r="G32" s="35">
        <v>16900</v>
      </c>
      <c r="H32" s="35">
        <v>20000</v>
      </c>
      <c r="I32" s="36">
        <f t="shared" si="0"/>
        <v>65000</v>
      </c>
      <c r="J32" s="36"/>
      <c r="K32" s="36"/>
      <c r="L32" s="36"/>
      <c r="M32" s="36"/>
      <c r="N32" s="35">
        <v>65000</v>
      </c>
      <c r="O32" s="35"/>
      <c r="P32" s="35"/>
    </row>
    <row r="33" spans="1:16" ht="24.75" customHeight="1">
      <c r="A33" s="35" t="s">
        <v>1412</v>
      </c>
      <c r="B33" s="35">
        <v>2010301</v>
      </c>
      <c r="C33" s="35" t="s">
        <v>1385</v>
      </c>
      <c r="D33" s="35"/>
      <c r="E33" s="35"/>
      <c r="F33" s="35"/>
      <c r="G33" s="35"/>
      <c r="H33" s="35"/>
      <c r="I33" s="36">
        <f t="shared" si="0"/>
        <v>18000</v>
      </c>
      <c r="J33" s="36"/>
      <c r="K33" s="36"/>
      <c r="L33" s="36"/>
      <c r="M33" s="36"/>
      <c r="N33" s="35">
        <v>18000</v>
      </c>
      <c r="O33" s="35"/>
      <c r="P33" s="35"/>
    </row>
    <row r="34" spans="1:16" ht="24.75" customHeight="1">
      <c r="A34" s="69" t="s">
        <v>1601</v>
      </c>
      <c r="B34" s="35">
        <v>2013801</v>
      </c>
      <c r="C34" s="35" t="s">
        <v>1385</v>
      </c>
      <c r="D34" s="35">
        <v>0</v>
      </c>
      <c r="E34" s="35">
        <v>0</v>
      </c>
      <c r="F34" s="35">
        <v>180000</v>
      </c>
      <c r="G34" s="35">
        <v>138000</v>
      </c>
      <c r="H34" s="35"/>
      <c r="I34" s="36">
        <f t="shared" si="0"/>
        <v>12000</v>
      </c>
      <c r="J34" s="36"/>
      <c r="K34" s="36"/>
      <c r="L34" s="36"/>
      <c r="M34" s="36"/>
      <c r="N34" s="35">
        <v>12000</v>
      </c>
      <c r="O34" s="35"/>
      <c r="P34" s="35"/>
    </row>
    <row r="35" spans="1:16" ht="24.75" customHeight="1">
      <c r="A35" s="35"/>
      <c r="B35" s="35"/>
      <c r="C35" s="35" t="s">
        <v>1385</v>
      </c>
      <c r="D35" s="35"/>
      <c r="E35" s="35"/>
      <c r="F35" s="35"/>
      <c r="G35" s="35"/>
      <c r="H35" s="35"/>
      <c r="I35" s="36">
        <f t="shared" si="0"/>
        <v>0</v>
      </c>
      <c r="J35" s="36"/>
      <c r="K35" s="36"/>
      <c r="L35" s="36"/>
      <c r="M35" s="36"/>
      <c r="N35" s="35"/>
      <c r="O35" s="35"/>
      <c r="P35" s="35"/>
    </row>
    <row r="36" spans="1:16" ht="24.75" customHeight="1">
      <c r="A36" s="70" t="s">
        <v>1415</v>
      </c>
      <c r="B36" s="70">
        <v>2040201</v>
      </c>
      <c r="C36" s="35" t="s">
        <v>1385</v>
      </c>
      <c r="D36" s="35"/>
      <c r="E36" s="35"/>
      <c r="F36" s="35">
        <v>200000</v>
      </c>
      <c r="G36" s="35">
        <v>500000</v>
      </c>
      <c r="H36" s="35">
        <v>600000</v>
      </c>
      <c r="I36" s="36">
        <f t="shared" si="0"/>
        <v>3949290</v>
      </c>
      <c r="J36" s="36">
        <v>517190</v>
      </c>
      <c r="K36" s="36"/>
      <c r="L36" s="36"/>
      <c r="M36" s="36"/>
      <c r="N36" s="35">
        <v>3432100</v>
      </c>
      <c r="O36" s="35"/>
      <c r="P36" s="35"/>
    </row>
    <row r="37" spans="1:16" ht="24.75" customHeight="1">
      <c r="A37" s="70" t="s">
        <v>1416</v>
      </c>
      <c r="B37" s="70">
        <v>2040103</v>
      </c>
      <c r="C37" s="35" t="s">
        <v>1385</v>
      </c>
      <c r="D37" s="35"/>
      <c r="E37" s="35"/>
      <c r="F37" s="35">
        <v>40000</v>
      </c>
      <c r="G37" s="35">
        <v>41500</v>
      </c>
      <c r="H37" s="35">
        <v>13600</v>
      </c>
      <c r="I37" s="36">
        <f t="shared" si="0"/>
        <v>0</v>
      </c>
      <c r="J37" s="35"/>
      <c r="K37" s="35"/>
      <c r="L37" s="35"/>
      <c r="M37" s="35"/>
      <c r="N37" s="35"/>
      <c r="O37" s="35"/>
      <c r="P37" s="35"/>
    </row>
    <row r="38" spans="1:16" ht="24.75" customHeight="1">
      <c r="A38" s="70" t="s">
        <v>1417</v>
      </c>
      <c r="B38" s="70">
        <v>2040221</v>
      </c>
      <c r="C38" s="35" t="s">
        <v>1385</v>
      </c>
      <c r="D38" s="35"/>
      <c r="E38" s="35"/>
      <c r="F38" s="35">
        <v>10000</v>
      </c>
      <c r="G38" s="35"/>
      <c r="H38" s="35"/>
      <c r="I38" s="36">
        <f t="shared" si="0"/>
        <v>700000</v>
      </c>
      <c r="J38" s="35"/>
      <c r="K38" s="35"/>
      <c r="L38" s="35"/>
      <c r="M38" s="35"/>
      <c r="N38" s="35">
        <v>700000</v>
      </c>
      <c r="O38" s="35"/>
      <c r="P38" s="35"/>
    </row>
    <row r="39" spans="1:16" ht="24.75" customHeight="1">
      <c r="A39" s="70" t="s">
        <v>1418</v>
      </c>
      <c r="B39" s="70">
        <v>2040201</v>
      </c>
      <c r="C39" s="35" t="s">
        <v>1385</v>
      </c>
      <c r="D39" s="35"/>
      <c r="E39" s="35"/>
      <c r="F39" s="35">
        <v>235000</v>
      </c>
      <c r="G39" s="35">
        <v>190000</v>
      </c>
      <c r="H39" s="35">
        <v>210000</v>
      </c>
      <c r="I39" s="36">
        <f t="shared" si="0"/>
        <v>104940</v>
      </c>
      <c r="J39" s="35"/>
      <c r="K39" s="35"/>
      <c r="L39" s="35"/>
      <c r="M39" s="35"/>
      <c r="N39" s="35">
        <v>104940</v>
      </c>
      <c r="O39" s="35"/>
      <c r="P39" s="35"/>
    </row>
    <row r="40" spans="1:16" ht="24.75" customHeight="1">
      <c r="A40" s="70" t="s">
        <v>1419</v>
      </c>
      <c r="B40" s="70">
        <v>2040601</v>
      </c>
      <c r="C40" s="35" t="s">
        <v>1385</v>
      </c>
      <c r="D40" s="35"/>
      <c r="E40" s="35"/>
      <c r="F40" s="35">
        <v>12000</v>
      </c>
      <c r="G40" s="35">
        <v>10000</v>
      </c>
      <c r="H40" s="35"/>
      <c r="I40" s="36">
        <f t="shared" si="0"/>
        <v>0</v>
      </c>
      <c r="J40" s="35"/>
      <c r="K40" s="35"/>
      <c r="L40" s="35"/>
      <c r="M40" s="35"/>
      <c r="N40" s="35"/>
      <c r="O40" s="35"/>
      <c r="P40" s="35"/>
    </row>
    <row r="41" spans="1:16" ht="24.75" customHeight="1">
      <c r="A41" s="70" t="s">
        <v>1420</v>
      </c>
      <c r="B41" s="70">
        <v>2040101</v>
      </c>
      <c r="C41" s="35" t="s">
        <v>1385</v>
      </c>
      <c r="D41" s="35"/>
      <c r="E41" s="35"/>
      <c r="F41" s="35"/>
      <c r="G41" s="35"/>
      <c r="H41" s="35"/>
      <c r="I41" s="36">
        <f t="shared" si="0"/>
        <v>0</v>
      </c>
      <c r="J41" s="35"/>
      <c r="K41" s="35"/>
      <c r="L41" s="35"/>
      <c r="M41" s="35"/>
      <c r="N41" s="35"/>
      <c r="O41" s="35"/>
      <c r="P41" s="35"/>
    </row>
    <row r="42" spans="1:16" ht="24.75" customHeight="1">
      <c r="A42" s="42" t="s">
        <v>1421</v>
      </c>
      <c r="B42" s="42">
        <v>2013101</v>
      </c>
      <c r="C42" s="35" t="s">
        <v>1385</v>
      </c>
      <c r="D42" s="35"/>
      <c r="E42" s="35"/>
      <c r="F42" s="35">
        <v>20000</v>
      </c>
      <c r="G42" s="35"/>
      <c r="H42" s="35"/>
      <c r="I42" s="36">
        <f t="shared" si="0"/>
        <v>300000</v>
      </c>
      <c r="J42" s="35"/>
      <c r="K42" s="35"/>
      <c r="L42" s="35"/>
      <c r="M42" s="35"/>
      <c r="N42" s="35">
        <v>300000</v>
      </c>
      <c r="O42" s="35"/>
      <c r="P42" s="35"/>
    </row>
    <row r="43" spans="1:16" ht="24.75" customHeight="1">
      <c r="A43" s="70" t="s">
        <v>1422</v>
      </c>
      <c r="B43" s="70">
        <v>2040501</v>
      </c>
      <c r="C43" s="35" t="s">
        <v>1385</v>
      </c>
      <c r="D43" s="35"/>
      <c r="E43" s="35"/>
      <c r="F43" s="35"/>
      <c r="G43" s="35"/>
      <c r="H43" s="35"/>
      <c r="I43" s="36">
        <f t="shared" si="0"/>
        <v>2000000</v>
      </c>
      <c r="J43" s="35">
        <v>2000000</v>
      </c>
      <c r="K43" s="35"/>
      <c r="L43" s="35"/>
      <c r="M43" s="35"/>
      <c r="N43" s="35"/>
      <c r="O43" s="35"/>
      <c r="P43" s="35"/>
    </row>
    <row r="44" spans="1:16" ht="24.75" customHeight="1">
      <c r="A44" s="37" t="s">
        <v>1423</v>
      </c>
      <c r="B44" s="37">
        <v>2039901</v>
      </c>
      <c r="C44" s="35" t="s">
        <v>1385</v>
      </c>
      <c r="D44" s="35"/>
      <c r="E44" s="35"/>
      <c r="F44" s="35">
        <v>50000</v>
      </c>
      <c r="G44" s="35">
        <v>60000</v>
      </c>
      <c r="H44" s="35"/>
      <c r="I44" s="36">
        <f t="shared" si="0"/>
        <v>0</v>
      </c>
      <c r="J44" s="35"/>
      <c r="K44" s="35"/>
      <c r="L44" s="35"/>
      <c r="M44" s="35"/>
      <c r="N44" s="35"/>
      <c r="O44" s="35"/>
      <c r="P44" s="35"/>
    </row>
    <row r="45" spans="1:16" ht="24.75" customHeight="1">
      <c r="A45" s="59" t="s">
        <v>1424</v>
      </c>
      <c r="B45" s="59">
        <v>2010350</v>
      </c>
      <c r="C45" s="35" t="s">
        <v>1385</v>
      </c>
      <c r="D45" s="35"/>
      <c r="E45" s="35"/>
      <c r="F45" s="35"/>
      <c r="G45" s="35"/>
      <c r="H45" s="35"/>
      <c r="I45" s="36">
        <f t="shared" si="0"/>
        <v>0</v>
      </c>
      <c r="J45" s="36"/>
      <c r="K45" s="36"/>
      <c r="L45" s="36"/>
      <c r="M45" s="36"/>
      <c r="N45" s="35"/>
      <c r="O45" s="35"/>
      <c r="P45" s="54"/>
    </row>
    <row r="46" spans="1:16" ht="24.75" customHeight="1">
      <c r="A46" s="59" t="s">
        <v>1524</v>
      </c>
      <c r="B46" s="59">
        <v>2011301</v>
      </c>
      <c r="C46" s="35" t="s">
        <v>1385</v>
      </c>
      <c r="D46" s="35"/>
      <c r="E46" s="35"/>
      <c r="F46" s="35">
        <v>10000</v>
      </c>
      <c r="G46" s="35"/>
      <c r="H46" s="35"/>
      <c r="I46" s="36">
        <f t="shared" si="0"/>
        <v>50000</v>
      </c>
      <c r="J46" s="35"/>
      <c r="K46" s="35"/>
      <c r="L46" s="35"/>
      <c r="M46" s="35"/>
      <c r="N46" s="35"/>
      <c r="O46" s="35"/>
      <c r="P46" s="54">
        <v>50000</v>
      </c>
    </row>
    <row r="47" spans="1:16" ht="24.75" customHeight="1">
      <c r="A47" s="59" t="s">
        <v>1602</v>
      </c>
      <c r="B47" s="59">
        <v>2011350</v>
      </c>
      <c r="C47" s="35" t="s">
        <v>1385</v>
      </c>
      <c r="D47" s="35"/>
      <c r="E47" s="35"/>
      <c r="F47" s="35"/>
      <c r="G47" s="35"/>
      <c r="H47" s="35"/>
      <c r="I47" s="36">
        <f t="shared" si="0"/>
        <v>0</v>
      </c>
      <c r="J47" s="35"/>
      <c r="K47" s="35"/>
      <c r="L47" s="35"/>
      <c r="M47" s="35"/>
      <c r="N47" s="35"/>
      <c r="O47" s="35"/>
      <c r="P47" s="35">
        <v>0</v>
      </c>
    </row>
    <row r="48" spans="1:16" ht="24.75" customHeight="1">
      <c r="A48" s="59" t="s">
        <v>1427</v>
      </c>
      <c r="B48" s="59">
        <v>2011350</v>
      </c>
      <c r="C48" s="35" t="s">
        <v>1385</v>
      </c>
      <c r="D48" s="35"/>
      <c r="E48" s="35"/>
      <c r="F48" s="35"/>
      <c r="G48" s="35"/>
      <c r="H48" s="35"/>
      <c r="I48" s="36">
        <f t="shared" si="0"/>
        <v>0</v>
      </c>
      <c r="J48" s="35"/>
      <c r="K48" s="35"/>
      <c r="L48" s="35"/>
      <c r="M48" s="35"/>
      <c r="N48" s="35"/>
      <c r="O48" s="35"/>
      <c r="P48" s="35">
        <v>0</v>
      </c>
    </row>
    <row r="49" spans="1:16" ht="24.75" customHeight="1">
      <c r="A49" s="59" t="s">
        <v>1428</v>
      </c>
      <c r="B49" s="59">
        <v>2150801</v>
      </c>
      <c r="C49" s="35" t="s">
        <v>1385</v>
      </c>
      <c r="D49" s="35"/>
      <c r="E49" s="35"/>
      <c r="F49" s="35"/>
      <c r="G49" s="35"/>
      <c r="H49" s="35"/>
      <c r="I49" s="36">
        <f t="shared" si="0"/>
        <v>10000</v>
      </c>
      <c r="J49" s="35"/>
      <c r="K49" s="35"/>
      <c r="L49" s="35"/>
      <c r="M49" s="35"/>
      <c r="N49" s="35">
        <v>10000</v>
      </c>
      <c r="O49" s="35"/>
      <c r="P49" s="35">
        <v>0</v>
      </c>
    </row>
    <row r="50" spans="1:16" ht="24.75" customHeight="1">
      <c r="A50" s="59" t="s">
        <v>1429</v>
      </c>
      <c r="B50" s="59">
        <v>2160250</v>
      </c>
      <c r="C50" s="35" t="s">
        <v>1385</v>
      </c>
      <c r="D50" s="35"/>
      <c r="E50" s="35"/>
      <c r="F50" s="35"/>
      <c r="G50" s="35">
        <v>4500</v>
      </c>
      <c r="H50" s="35"/>
      <c r="I50" s="36">
        <f t="shared" si="0"/>
        <v>24000</v>
      </c>
      <c r="J50" s="35"/>
      <c r="K50" s="35"/>
      <c r="L50" s="35"/>
      <c r="M50" s="35"/>
      <c r="N50" s="53">
        <v>24000</v>
      </c>
      <c r="O50" s="35"/>
      <c r="P50" s="35">
        <v>0</v>
      </c>
    </row>
    <row r="51" spans="1:16" ht="24.75" customHeight="1">
      <c r="A51" s="71" t="s">
        <v>1430</v>
      </c>
      <c r="B51" s="59">
        <v>2220101</v>
      </c>
      <c r="C51" s="35" t="s">
        <v>1385</v>
      </c>
      <c r="D51" s="35"/>
      <c r="E51" s="35"/>
      <c r="F51" s="35"/>
      <c r="G51" s="35"/>
      <c r="H51" s="35"/>
      <c r="I51" s="36">
        <f t="shared" si="0"/>
        <v>9700</v>
      </c>
      <c r="J51" s="35"/>
      <c r="K51" s="35"/>
      <c r="L51" s="35"/>
      <c r="M51" s="35"/>
      <c r="N51" s="54">
        <v>9700</v>
      </c>
      <c r="O51" s="35"/>
      <c r="P51" s="35">
        <v>0</v>
      </c>
    </row>
    <row r="52" spans="1:16" ht="24.75" customHeight="1">
      <c r="A52" s="59" t="s">
        <v>1431</v>
      </c>
      <c r="B52" s="59">
        <v>2240101</v>
      </c>
      <c r="C52" s="35" t="s">
        <v>1385</v>
      </c>
      <c r="D52" s="35"/>
      <c r="E52" s="35"/>
      <c r="F52" s="35">
        <v>60000</v>
      </c>
      <c r="G52" s="35">
        <v>20000</v>
      </c>
      <c r="H52" s="35">
        <v>100000</v>
      </c>
      <c r="I52" s="36">
        <f t="shared" si="0"/>
        <v>29200</v>
      </c>
      <c r="J52" s="35"/>
      <c r="K52" s="35"/>
      <c r="L52" s="35"/>
      <c r="M52" s="35"/>
      <c r="N52" s="35">
        <v>29200</v>
      </c>
      <c r="O52" s="35"/>
      <c r="P52" s="35">
        <v>0</v>
      </c>
    </row>
    <row r="53" spans="1:16" ht="24.75" customHeight="1">
      <c r="A53" s="59" t="s">
        <v>1432</v>
      </c>
      <c r="B53" s="59">
        <v>2240401</v>
      </c>
      <c r="C53" s="35" t="s">
        <v>1385</v>
      </c>
      <c r="D53" s="35"/>
      <c r="E53" s="35"/>
      <c r="F53" s="35"/>
      <c r="G53" s="35"/>
      <c r="H53" s="35"/>
      <c r="I53" s="36">
        <f t="shared" si="0"/>
        <v>0</v>
      </c>
      <c r="J53" s="35"/>
      <c r="K53" s="35"/>
      <c r="L53" s="35"/>
      <c r="M53" s="35"/>
      <c r="N53" s="35"/>
      <c r="O53" s="35"/>
      <c r="P53" s="35">
        <v>0</v>
      </c>
    </row>
    <row r="54" spans="1:16" ht="24.75" customHeight="1">
      <c r="A54" s="59" t="s">
        <v>1433</v>
      </c>
      <c r="B54" s="59">
        <v>2130505</v>
      </c>
      <c r="C54" s="35" t="s">
        <v>1385</v>
      </c>
      <c r="D54" s="35"/>
      <c r="E54" s="35"/>
      <c r="F54" s="35"/>
      <c r="G54" s="35"/>
      <c r="H54" s="35"/>
      <c r="I54" s="36">
        <f t="shared" si="0"/>
        <v>0</v>
      </c>
      <c r="J54" s="35"/>
      <c r="K54" s="35"/>
      <c r="L54" s="35"/>
      <c r="M54" s="35"/>
      <c r="N54" s="35"/>
      <c r="O54" s="35"/>
      <c r="P54" s="35">
        <v>0</v>
      </c>
    </row>
    <row r="55" spans="1:16" ht="24.75" customHeight="1">
      <c r="A55" s="59" t="s">
        <v>1434</v>
      </c>
      <c r="B55" s="59">
        <v>2080101</v>
      </c>
      <c r="C55" s="35" t="s">
        <v>1385</v>
      </c>
      <c r="D55" s="35"/>
      <c r="E55" s="35"/>
      <c r="F55" s="35"/>
      <c r="G55" s="35">
        <v>30000</v>
      </c>
      <c r="H55" s="35"/>
      <c r="I55" s="36">
        <f t="shared" si="0"/>
        <v>1000000</v>
      </c>
      <c r="J55" s="35"/>
      <c r="K55" s="35"/>
      <c r="L55" s="35"/>
      <c r="M55" s="35"/>
      <c r="N55" s="35">
        <v>500000</v>
      </c>
      <c r="O55" s="35">
        <v>500000</v>
      </c>
      <c r="P55" s="35"/>
    </row>
    <row r="56" spans="1:16" ht="24.75" customHeight="1">
      <c r="A56" s="35" t="s">
        <v>1435</v>
      </c>
      <c r="B56" s="35">
        <v>2080106</v>
      </c>
      <c r="C56" s="35" t="s">
        <v>1385</v>
      </c>
      <c r="D56" s="35"/>
      <c r="E56" s="35"/>
      <c r="F56" s="35"/>
      <c r="G56" s="35"/>
      <c r="H56" s="35"/>
      <c r="I56" s="36">
        <f t="shared" si="0"/>
        <v>0</v>
      </c>
      <c r="J56" s="35"/>
      <c r="K56" s="35"/>
      <c r="L56" s="35"/>
      <c r="M56" s="35"/>
      <c r="N56" s="35"/>
      <c r="O56" s="35"/>
      <c r="P56" s="35"/>
    </row>
    <row r="57" spans="1:16" ht="24.75" customHeight="1">
      <c r="A57" s="35" t="s">
        <v>1436</v>
      </c>
      <c r="B57" s="35">
        <v>2080106</v>
      </c>
      <c r="C57" s="35" t="s">
        <v>1385</v>
      </c>
      <c r="D57" s="35"/>
      <c r="E57" s="35"/>
      <c r="F57" s="35"/>
      <c r="G57" s="35"/>
      <c r="H57" s="35"/>
      <c r="I57" s="36">
        <f t="shared" si="0"/>
        <v>0</v>
      </c>
      <c r="J57" s="35"/>
      <c r="K57" s="35"/>
      <c r="L57" s="35"/>
      <c r="M57" s="35"/>
      <c r="N57" s="35"/>
      <c r="O57" s="35"/>
      <c r="P57" s="35"/>
    </row>
    <row r="58" spans="1:16" ht="24.75" customHeight="1">
      <c r="A58" s="35" t="s">
        <v>1437</v>
      </c>
      <c r="B58" s="35">
        <v>2080109</v>
      </c>
      <c r="C58" s="35" t="s">
        <v>1385</v>
      </c>
      <c r="D58" s="35"/>
      <c r="E58" s="35"/>
      <c r="F58" s="35"/>
      <c r="G58" s="35"/>
      <c r="H58" s="35"/>
      <c r="I58" s="36">
        <f t="shared" si="0"/>
        <v>0</v>
      </c>
      <c r="J58" s="35"/>
      <c r="K58" s="35"/>
      <c r="L58" s="35"/>
      <c r="M58" s="35"/>
      <c r="N58" s="35"/>
      <c r="O58" s="35"/>
      <c r="P58" s="35"/>
    </row>
    <row r="59" spans="1:16" ht="24.75" customHeight="1">
      <c r="A59" s="35" t="s">
        <v>1438</v>
      </c>
      <c r="B59" s="37">
        <v>2080109</v>
      </c>
      <c r="C59" s="35" t="s">
        <v>1385</v>
      </c>
      <c r="D59" s="35"/>
      <c r="E59" s="35"/>
      <c r="F59" s="35"/>
      <c r="G59" s="35"/>
      <c r="H59" s="35"/>
      <c r="I59" s="36">
        <f t="shared" si="0"/>
        <v>0</v>
      </c>
      <c r="J59" s="35"/>
      <c r="K59" s="35"/>
      <c r="L59" s="35"/>
      <c r="M59" s="35"/>
      <c r="N59" s="35"/>
      <c r="O59" s="35"/>
      <c r="P59" s="35"/>
    </row>
    <row r="60" spans="1:16" ht="24.75" customHeight="1">
      <c r="A60" s="35" t="s">
        <v>1439</v>
      </c>
      <c r="B60" s="37">
        <v>2080109</v>
      </c>
      <c r="C60" s="35" t="s">
        <v>1385</v>
      </c>
      <c r="D60" s="35"/>
      <c r="E60" s="35"/>
      <c r="F60" s="35"/>
      <c r="G60" s="35"/>
      <c r="H60" s="35"/>
      <c r="I60" s="36">
        <f t="shared" si="0"/>
        <v>0</v>
      </c>
      <c r="J60" s="35"/>
      <c r="K60" s="35"/>
      <c r="L60" s="35"/>
      <c r="M60" s="35"/>
      <c r="N60" s="35"/>
      <c r="O60" s="35"/>
      <c r="P60" s="35"/>
    </row>
    <row r="61" spans="1:16" ht="24.75" customHeight="1">
      <c r="A61" s="35" t="s">
        <v>1440</v>
      </c>
      <c r="B61" s="37">
        <v>2101501</v>
      </c>
      <c r="C61" s="35" t="s">
        <v>1385</v>
      </c>
      <c r="D61" s="35"/>
      <c r="E61" s="35"/>
      <c r="F61" s="35"/>
      <c r="G61" s="35">
        <v>10000</v>
      </c>
      <c r="H61" s="35"/>
      <c r="I61" s="36">
        <f t="shared" si="0"/>
        <v>0</v>
      </c>
      <c r="J61" s="35"/>
      <c r="K61" s="35"/>
      <c r="L61" s="35"/>
      <c r="M61" s="35"/>
      <c r="N61" s="35"/>
      <c r="O61" s="35"/>
      <c r="P61" s="35"/>
    </row>
    <row r="62" spans="1:16" ht="24.75" customHeight="1">
      <c r="A62" s="35" t="s">
        <v>1441</v>
      </c>
      <c r="B62" s="37">
        <v>2101550</v>
      </c>
      <c r="C62" s="35" t="s">
        <v>1385</v>
      </c>
      <c r="D62" s="35"/>
      <c r="E62" s="35"/>
      <c r="F62" s="35"/>
      <c r="G62" s="35"/>
      <c r="H62" s="35"/>
      <c r="I62" s="36">
        <f t="shared" si="0"/>
        <v>0</v>
      </c>
      <c r="J62" s="35"/>
      <c r="K62" s="35"/>
      <c r="L62" s="35"/>
      <c r="M62" s="35"/>
      <c r="N62" s="35"/>
      <c r="O62" s="35"/>
      <c r="P62" s="35"/>
    </row>
    <row r="63" spans="1:16" ht="24.75" customHeight="1">
      <c r="A63" s="35" t="s">
        <v>1442</v>
      </c>
      <c r="B63" s="35">
        <v>2080109</v>
      </c>
      <c r="C63" s="35" t="s">
        <v>1385</v>
      </c>
      <c r="D63" s="35"/>
      <c r="E63" s="35"/>
      <c r="F63" s="35"/>
      <c r="G63" s="35"/>
      <c r="H63" s="35"/>
      <c r="I63" s="36">
        <f t="shared" si="0"/>
        <v>0</v>
      </c>
      <c r="J63" s="35"/>
      <c r="K63" s="35"/>
      <c r="L63" s="35"/>
      <c r="M63" s="35"/>
      <c r="N63" s="35"/>
      <c r="O63" s="35"/>
      <c r="P63" s="35"/>
    </row>
    <row r="64" spans="1:16" ht="24.75" customHeight="1">
      <c r="A64" s="35" t="s">
        <v>1443</v>
      </c>
      <c r="B64" s="35">
        <v>2080201</v>
      </c>
      <c r="C64" s="35" t="s">
        <v>1385</v>
      </c>
      <c r="D64" s="35"/>
      <c r="E64" s="35"/>
      <c r="F64" s="35">
        <v>20000</v>
      </c>
      <c r="G64" s="35"/>
      <c r="H64" s="35"/>
      <c r="I64" s="36">
        <f t="shared" si="0"/>
        <v>50000</v>
      </c>
      <c r="J64" s="35"/>
      <c r="K64" s="35"/>
      <c r="L64" s="35"/>
      <c r="M64" s="35"/>
      <c r="N64" s="53">
        <v>50000</v>
      </c>
      <c r="O64" s="35"/>
      <c r="P64" s="35"/>
    </row>
    <row r="65" spans="1:16" ht="24.75" customHeight="1">
      <c r="A65" s="35" t="s">
        <v>1443</v>
      </c>
      <c r="B65" s="35">
        <v>2081901</v>
      </c>
      <c r="C65" s="35" t="s">
        <v>1385</v>
      </c>
      <c r="D65" s="35"/>
      <c r="E65" s="35"/>
      <c r="F65" s="35"/>
      <c r="G65" s="35"/>
      <c r="H65" s="35"/>
      <c r="I65" s="36">
        <f t="shared" si="0"/>
        <v>0</v>
      </c>
      <c r="J65" s="35"/>
      <c r="K65" s="35"/>
      <c r="L65" s="35"/>
      <c r="M65" s="35"/>
      <c r="N65" s="35"/>
      <c r="O65" s="35"/>
      <c r="P65" s="35"/>
    </row>
    <row r="66" spans="1:16" ht="24.75" customHeight="1">
      <c r="A66" s="35" t="s">
        <v>1443</v>
      </c>
      <c r="B66" s="37">
        <v>2081902</v>
      </c>
      <c r="C66" s="35" t="s">
        <v>1385</v>
      </c>
      <c r="D66" s="35"/>
      <c r="E66" s="35"/>
      <c r="F66" s="35"/>
      <c r="G66" s="35"/>
      <c r="H66" s="35"/>
      <c r="I66" s="36">
        <f t="shared" si="0"/>
        <v>0</v>
      </c>
      <c r="J66" s="35"/>
      <c r="K66" s="35"/>
      <c r="L66" s="35"/>
      <c r="M66" s="35"/>
      <c r="N66" s="35"/>
      <c r="O66" s="35"/>
      <c r="P66" s="35"/>
    </row>
    <row r="67" spans="1:16" ht="24.75" customHeight="1">
      <c r="A67" s="35" t="s">
        <v>1443</v>
      </c>
      <c r="B67" s="37">
        <v>2082501</v>
      </c>
      <c r="C67" s="35" t="s">
        <v>1385</v>
      </c>
      <c r="D67" s="35"/>
      <c r="E67" s="35"/>
      <c r="F67" s="35"/>
      <c r="G67" s="35"/>
      <c r="H67" s="35"/>
      <c r="I67" s="36">
        <f t="shared" si="0"/>
        <v>0</v>
      </c>
      <c r="J67" s="35"/>
      <c r="K67" s="35"/>
      <c r="L67" s="35"/>
      <c r="M67" s="35"/>
      <c r="N67" s="35"/>
      <c r="O67" s="35"/>
      <c r="P67" s="35"/>
    </row>
    <row r="68" spans="1:16" ht="24.75" customHeight="1">
      <c r="A68" s="35" t="s">
        <v>1443</v>
      </c>
      <c r="B68" s="37">
        <v>2081001</v>
      </c>
      <c r="C68" s="35" t="s">
        <v>1385</v>
      </c>
      <c r="D68" s="35"/>
      <c r="E68" s="35"/>
      <c r="F68" s="35"/>
      <c r="G68" s="35"/>
      <c r="H68" s="35"/>
      <c r="I68" s="36">
        <f t="shared" si="0"/>
        <v>0</v>
      </c>
      <c r="J68" s="35"/>
      <c r="K68" s="35"/>
      <c r="L68" s="35"/>
      <c r="M68" s="35"/>
      <c r="N68" s="35"/>
      <c r="O68" s="35"/>
      <c r="P68" s="35"/>
    </row>
    <row r="69" spans="1:16" ht="24.75" customHeight="1">
      <c r="A69" s="35" t="s">
        <v>1443</v>
      </c>
      <c r="B69" s="37">
        <v>2081107</v>
      </c>
      <c r="C69" s="35" t="s">
        <v>1385</v>
      </c>
      <c r="D69" s="35"/>
      <c r="E69" s="35"/>
      <c r="F69" s="35"/>
      <c r="G69" s="35"/>
      <c r="H69" s="35"/>
      <c r="I69" s="36">
        <f t="shared" si="0"/>
        <v>0</v>
      </c>
      <c r="J69" s="35"/>
      <c r="K69" s="35"/>
      <c r="L69" s="35"/>
      <c r="M69" s="35"/>
      <c r="N69" s="35"/>
      <c r="O69" s="35"/>
      <c r="P69" s="35"/>
    </row>
    <row r="70" spans="1:16" ht="24.75" customHeight="1">
      <c r="A70" s="35" t="s">
        <v>1444</v>
      </c>
      <c r="B70" s="35">
        <v>2082801</v>
      </c>
      <c r="C70" s="35" t="s">
        <v>1385</v>
      </c>
      <c r="D70" s="35"/>
      <c r="E70" s="35"/>
      <c r="F70" s="35"/>
      <c r="G70" s="35"/>
      <c r="H70" s="35"/>
      <c r="I70" s="36">
        <f t="shared" si="0"/>
        <v>8000</v>
      </c>
      <c r="J70" s="35"/>
      <c r="K70" s="35"/>
      <c r="L70" s="35"/>
      <c r="M70" s="35"/>
      <c r="N70" s="35">
        <v>8000</v>
      </c>
      <c r="O70" s="35"/>
      <c r="P70" s="35"/>
    </row>
    <row r="71" spans="1:16" ht="24.75" customHeight="1">
      <c r="A71" s="35" t="s">
        <v>1445</v>
      </c>
      <c r="B71" s="35">
        <v>2081101</v>
      </c>
      <c r="C71" s="35" t="s">
        <v>1385</v>
      </c>
      <c r="D71" s="35"/>
      <c r="E71" s="35"/>
      <c r="F71" s="35">
        <v>20000</v>
      </c>
      <c r="G71" s="35"/>
      <c r="H71" s="35">
        <v>13800</v>
      </c>
      <c r="I71" s="36">
        <f t="shared" si="0"/>
        <v>65100</v>
      </c>
      <c r="J71" s="35"/>
      <c r="K71" s="35"/>
      <c r="L71" s="35"/>
      <c r="M71" s="35"/>
      <c r="N71" s="53">
        <v>65100</v>
      </c>
      <c r="O71" s="35"/>
      <c r="P71" s="35"/>
    </row>
    <row r="72" spans="1:16" ht="24.75" customHeight="1">
      <c r="A72" s="59" t="s">
        <v>1446</v>
      </c>
      <c r="B72" s="59">
        <v>2081601</v>
      </c>
      <c r="C72" s="35" t="s">
        <v>1385</v>
      </c>
      <c r="D72" s="35"/>
      <c r="E72" s="35"/>
      <c r="F72" s="35"/>
      <c r="G72" s="35"/>
      <c r="H72" s="35"/>
      <c r="I72" s="36">
        <f t="shared" si="0"/>
        <v>0</v>
      </c>
      <c r="J72" s="35"/>
      <c r="K72" s="35"/>
      <c r="L72" s="35"/>
      <c r="M72" s="35"/>
      <c r="N72" s="35"/>
      <c r="O72" s="35"/>
      <c r="P72" s="35"/>
    </row>
    <row r="73" spans="1:16" ht="24.75" customHeight="1">
      <c r="A73" s="35" t="s">
        <v>1447</v>
      </c>
      <c r="B73" s="35">
        <v>2100102</v>
      </c>
      <c r="C73" s="35" t="s">
        <v>1385</v>
      </c>
      <c r="D73" s="35"/>
      <c r="E73" s="35"/>
      <c r="F73" s="35">
        <v>40000</v>
      </c>
      <c r="G73" s="35"/>
      <c r="H73" s="35"/>
      <c r="I73" s="36">
        <f t="shared" si="0"/>
        <v>0</v>
      </c>
      <c r="J73" s="35"/>
      <c r="K73" s="35"/>
      <c r="L73" s="35"/>
      <c r="M73" s="35"/>
      <c r="N73" s="35"/>
      <c r="O73" s="35"/>
      <c r="P73" s="35"/>
    </row>
    <row r="74" spans="1:16" ht="24.75" customHeight="1">
      <c r="A74" s="35" t="s">
        <v>1447</v>
      </c>
      <c r="B74" s="35">
        <v>2100302</v>
      </c>
      <c r="C74" s="35" t="s">
        <v>1385</v>
      </c>
      <c r="D74" s="35"/>
      <c r="E74" s="35"/>
      <c r="F74" s="35"/>
      <c r="G74" s="35"/>
      <c r="H74" s="35"/>
      <c r="I74" s="36">
        <f t="shared" si="0"/>
        <v>0</v>
      </c>
      <c r="J74" s="35"/>
      <c r="K74" s="35"/>
      <c r="L74" s="35"/>
      <c r="M74" s="35"/>
      <c r="N74" s="35"/>
      <c r="O74" s="35"/>
      <c r="P74" s="35"/>
    </row>
    <row r="75" spans="1:16" ht="24.75" customHeight="1">
      <c r="A75" s="35" t="s">
        <v>1447</v>
      </c>
      <c r="B75" s="35">
        <v>2100716</v>
      </c>
      <c r="C75" s="35" t="s">
        <v>1385</v>
      </c>
      <c r="D75" s="35"/>
      <c r="E75" s="35"/>
      <c r="F75" s="35">
        <v>45000</v>
      </c>
      <c r="G75" s="35">
        <v>200000</v>
      </c>
      <c r="H75" s="35">
        <v>130000</v>
      </c>
      <c r="I75" s="36">
        <f t="shared" si="0"/>
        <v>170000</v>
      </c>
      <c r="J75" s="35"/>
      <c r="K75" s="35"/>
      <c r="L75" s="35"/>
      <c r="M75" s="35"/>
      <c r="N75" s="35">
        <v>170000</v>
      </c>
      <c r="O75" s="35"/>
      <c r="P75" s="35"/>
    </row>
    <row r="76" spans="1:16" ht="24.75" customHeight="1">
      <c r="A76" s="35" t="s">
        <v>1447</v>
      </c>
      <c r="B76" s="37">
        <v>2100408</v>
      </c>
      <c r="C76" s="35" t="s">
        <v>1385</v>
      </c>
      <c r="D76" s="35"/>
      <c r="E76" s="35"/>
      <c r="F76" s="35"/>
      <c r="G76" s="35"/>
      <c r="H76" s="35"/>
      <c r="I76" s="36">
        <f t="shared" si="0"/>
        <v>0</v>
      </c>
      <c r="J76" s="35"/>
      <c r="K76" s="35"/>
      <c r="L76" s="35"/>
      <c r="M76" s="35"/>
      <c r="N76" s="35"/>
      <c r="O76" s="35"/>
      <c r="P76" s="35"/>
    </row>
    <row r="77" spans="1:16" ht="24.75" customHeight="1">
      <c r="A77" s="35" t="s">
        <v>1447</v>
      </c>
      <c r="B77" s="37">
        <v>2100399</v>
      </c>
      <c r="C77" s="35" t="s">
        <v>1385</v>
      </c>
      <c r="D77" s="35"/>
      <c r="E77" s="35"/>
      <c r="F77" s="35"/>
      <c r="G77" s="35"/>
      <c r="H77" s="35"/>
      <c r="I77" s="36">
        <f t="shared" si="0"/>
        <v>0</v>
      </c>
      <c r="J77" s="35"/>
      <c r="K77" s="35"/>
      <c r="L77" s="35"/>
      <c r="M77" s="35"/>
      <c r="N77" s="35"/>
      <c r="O77" s="35"/>
      <c r="P77" s="35"/>
    </row>
    <row r="78" spans="1:16" ht="24.75" customHeight="1">
      <c r="A78" s="35" t="s">
        <v>1448</v>
      </c>
      <c r="B78" s="37">
        <v>2100717</v>
      </c>
      <c r="C78" s="35" t="s">
        <v>1385</v>
      </c>
      <c r="D78" s="35"/>
      <c r="E78" s="35"/>
      <c r="F78" s="35"/>
      <c r="G78" s="35"/>
      <c r="H78" s="35"/>
      <c r="I78" s="36">
        <f t="shared" si="0"/>
        <v>0</v>
      </c>
      <c r="J78" s="35"/>
      <c r="K78" s="35"/>
      <c r="L78" s="35"/>
      <c r="M78" s="35"/>
      <c r="N78" s="35"/>
      <c r="O78" s="35"/>
      <c r="P78" s="35"/>
    </row>
    <row r="79" spans="1:16" ht="24.75" customHeight="1">
      <c r="A79" s="35" t="s">
        <v>1449</v>
      </c>
      <c r="B79" s="37">
        <v>2100401</v>
      </c>
      <c r="C79" s="35" t="s">
        <v>1385</v>
      </c>
      <c r="D79" s="35"/>
      <c r="E79" s="35"/>
      <c r="F79" s="35"/>
      <c r="G79" s="35"/>
      <c r="H79" s="35"/>
      <c r="I79" s="36">
        <f t="shared" si="0"/>
        <v>0</v>
      </c>
      <c r="J79" s="35"/>
      <c r="K79" s="35"/>
      <c r="L79" s="35"/>
      <c r="M79" s="35"/>
      <c r="N79" s="35"/>
      <c r="O79" s="35"/>
      <c r="P79" s="35"/>
    </row>
    <row r="80" spans="1:16" ht="24.75" customHeight="1">
      <c r="A80" s="35" t="s">
        <v>1450</v>
      </c>
      <c r="B80" s="35">
        <v>2100403</v>
      </c>
      <c r="C80" s="35" t="s">
        <v>1385</v>
      </c>
      <c r="D80" s="35"/>
      <c r="E80" s="35"/>
      <c r="F80" s="35"/>
      <c r="G80" s="35"/>
      <c r="H80" s="35"/>
      <c r="I80" s="36">
        <f t="shared" si="0"/>
        <v>0</v>
      </c>
      <c r="J80" s="35"/>
      <c r="K80" s="35"/>
      <c r="L80" s="35"/>
      <c r="M80" s="35"/>
      <c r="N80" s="35"/>
      <c r="O80" s="35"/>
      <c r="P80" s="35"/>
    </row>
    <row r="81" spans="1:16" ht="24.75" customHeight="1">
      <c r="A81" s="35" t="s">
        <v>1451</v>
      </c>
      <c r="B81" s="35">
        <v>2100402</v>
      </c>
      <c r="C81" s="35" t="s">
        <v>1385</v>
      </c>
      <c r="D81" s="35"/>
      <c r="E81" s="35"/>
      <c r="F81" s="35"/>
      <c r="G81" s="35"/>
      <c r="H81" s="35"/>
      <c r="I81" s="36">
        <f t="shared" si="0"/>
        <v>0</v>
      </c>
      <c r="J81" s="35"/>
      <c r="K81" s="35"/>
      <c r="L81" s="35"/>
      <c r="M81" s="35"/>
      <c r="N81" s="35"/>
      <c r="O81" s="35"/>
      <c r="P81" s="35"/>
    </row>
    <row r="82" spans="1:16" ht="24.75" customHeight="1">
      <c r="A82" s="35" t="s">
        <v>1452</v>
      </c>
      <c r="B82" s="35">
        <v>2100407</v>
      </c>
      <c r="C82" s="35" t="s">
        <v>1385</v>
      </c>
      <c r="D82" s="35"/>
      <c r="E82" s="35"/>
      <c r="F82" s="35"/>
      <c r="G82" s="35"/>
      <c r="H82" s="35"/>
      <c r="I82" s="36">
        <f t="shared" si="0"/>
        <v>0</v>
      </c>
      <c r="J82" s="35"/>
      <c r="K82" s="35"/>
      <c r="L82" s="35"/>
      <c r="M82" s="35"/>
      <c r="N82" s="35"/>
      <c r="O82" s="35"/>
      <c r="P82" s="35"/>
    </row>
    <row r="83" spans="1:16" ht="24.75" customHeight="1">
      <c r="A83" s="35" t="s">
        <v>1453</v>
      </c>
      <c r="B83" s="37">
        <v>2100407</v>
      </c>
      <c r="C83" s="35" t="s">
        <v>1385</v>
      </c>
      <c r="D83" s="35"/>
      <c r="E83" s="35"/>
      <c r="F83" s="35"/>
      <c r="G83" s="35"/>
      <c r="H83" s="35"/>
      <c r="I83" s="36">
        <f t="shared" si="0"/>
        <v>0</v>
      </c>
      <c r="J83" s="35"/>
      <c r="K83" s="35"/>
      <c r="L83" s="35"/>
      <c r="M83" s="35"/>
      <c r="N83" s="35"/>
      <c r="O83" s="35"/>
      <c r="P83" s="35"/>
    </row>
    <row r="84" spans="1:16" ht="24.75" customHeight="1">
      <c r="A84" s="35" t="s">
        <v>1454</v>
      </c>
      <c r="B84" s="37">
        <v>2100407</v>
      </c>
      <c r="C84" s="35" t="s">
        <v>1385</v>
      </c>
      <c r="D84" s="35"/>
      <c r="E84" s="35"/>
      <c r="F84" s="35"/>
      <c r="G84" s="35"/>
      <c r="H84" s="35"/>
      <c r="I84" s="36">
        <f t="shared" si="0"/>
        <v>0</v>
      </c>
      <c r="J84" s="35"/>
      <c r="K84" s="35"/>
      <c r="L84" s="35"/>
      <c r="M84" s="35"/>
      <c r="N84" s="35"/>
      <c r="O84" s="35"/>
      <c r="P84" s="35"/>
    </row>
    <row r="85" spans="1:16" ht="24.75" customHeight="1">
      <c r="A85" s="35" t="s">
        <v>1455</v>
      </c>
      <c r="B85" s="37" t="s">
        <v>1456</v>
      </c>
      <c r="C85" s="35" t="s">
        <v>1385</v>
      </c>
      <c r="D85" s="35"/>
      <c r="E85" s="35"/>
      <c r="F85" s="35"/>
      <c r="G85" s="35"/>
      <c r="H85" s="35"/>
      <c r="I85" s="36">
        <f t="shared" si="0"/>
        <v>0</v>
      </c>
      <c r="J85" s="35"/>
      <c r="K85" s="35"/>
      <c r="L85" s="35"/>
      <c r="M85" s="35"/>
      <c r="N85" s="35"/>
      <c r="O85" s="35"/>
      <c r="P85" s="35"/>
    </row>
    <row r="86" spans="1:16" ht="24.75" customHeight="1">
      <c r="A86" s="35" t="s">
        <v>1455</v>
      </c>
      <c r="B86" s="37" t="s">
        <v>1457</v>
      </c>
      <c r="C86" s="35" t="s">
        <v>1385</v>
      </c>
      <c r="D86" s="35"/>
      <c r="E86" s="35"/>
      <c r="F86" s="35"/>
      <c r="G86" s="35"/>
      <c r="H86" s="35"/>
      <c r="I86" s="36">
        <f t="shared" si="0"/>
        <v>0</v>
      </c>
      <c r="J86" s="35"/>
      <c r="K86" s="35"/>
      <c r="L86" s="35"/>
      <c r="M86" s="35"/>
      <c r="N86" s="35"/>
      <c r="O86" s="35"/>
      <c r="P86" s="35"/>
    </row>
    <row r="87" spans="1:16" ht="24.75" customHeight="1">
      <c r="A87" s="35" t="s">
        <v>1458</v>
      </c>
      <c r="B87" s="35">
        <v>2100202</v>
      </c>
      <c r="C87" s="35" t="s">
        <v>1385</v>
      </c>
      <c r="D87" s="35"/>
      <c r="E87" s="35"/>
      <c r="F87" s="35"/>
      <c r="G87" s="35"/>
      <c r="H87" s="35"/>
      <c r="I87" s="36">
        <f t="shared" si="0"/>
        <v>0</v>
      </c>
      <c r="J87" s="35"/>
      <c r="K87" s="35"/>
      <c r="L87" s="35"/>
      <c r="M87" s="35"/>
      <c r="N87" s="35"/>
      <c r="O87" s="35"/>
      <c r="P87" s="35"/>
    </row>
    <row r="88" spans="1:16" ht="24.75" customHeight="1">
      <c r="A88" s="35" t="s">
        <v>1459</v>
      </c>
      <c r="B88" s="35">
        <v>2200102</v>
      </c>
      <c r="C88" s="35" t="s">
        <v>1385</v>
      </c>
      <c r="D88" s="35"/>
      <c r="E88" s="35"/>
      <c r="F88" s="35"/>
      <c r="G88" s="35"/>
      <c r="H88" s="35"/>
      <c r="I88" s="36">
        <f t="shared" si="0"/>
        <v>0</v>
      </c>
      <c r="J88" s="36"/>
      <c r="K88" s="36"/>
      <c r="L88" s="36"/>
      <c r="M88" s="36"/>
      <c r="N88" s="35"/>
      <c r="O88" s="35"/>
      <c r="P88" s="35"/>
    </row>
    <row r="89" spans="1:16" ht="24.75" customHeight="1">
      <c r="A89" s="35" t="s">
        <v>1460</v>
      </c>
      <c r="B89" s="35">
        <v>2120101</v>
      </c>
      <c r="C89" s="35" t="s">
        <v>1385</v>
      </c>
      <c r="D89" s="35"/>
      <c r="E89" s="35"/>
      <c r="F89" s="35"/>
      <c r="G89" s="35"/>
      <c r="H89" s="35"/>
      <c r="I89" s="36">
        <f t="shared" si="0"/>
        <v>6521300</v>
      </c>
      <c r="J89" s="35"/>
      <c r="K89" s="36">
        <v>6402512</v>
      </c>
      <c r="L89" s="36"/>
      <c r="M89" s="36"/>
      <c r="N89" s="35">
        <v>118788</v>
      </c>
      <c r="O89" s="35"/>
      <c r="P89" s="35"/>
    </row>
    <row r="90" spans="1:16" ht="24.75" customHeight="1">
      <c r="A90" s="35" t="s">
        <v>1461</v>
      </c>
      <c r="B90" s="35">
        <v>2140101</v>
      </c>
      <c r="C90" s="35" t="s">
        <v>1385</v>
      </c>
      <c r="D90" s="35"/>
      <c r="E90" s="35"/>
      <c r="F90" s="35">
        <v>60000</v>
      </c>
      <c r="G90" s="35">
        <v>40000</v>
      </c>
      <c r="H90" s="35"/>
      <c r="I90" s="36">
        <f t="shared" si="0"/>
        <v>4545969</v>
      </c>
      <c r="J90" s="35"/>
      <c r="K90" s="36">
        <v>4507969</v>
      </c>
      <c r="L90" s="35"/>
      <c r="M90" s="35"/>
      <c r="N90" s="35">
        <v>38000</v>
      </c>
      <c r="O90" s="35"/>
      <c r="P90" s="35"/>
    </row>
    <row r="91" spans="1:16" ht="24.75" customHeight="1">
      <c r="A91" s="35" t="s">
        <v>1462</v>
      </c>
      <c r="B91" s="35">
        <v>2110101</v>
      </c>
      <c r="C91" s="35" t="s">
        <v>1385</v>
      </c>
      <c r="D91" s="27"/>
      <c r="E91" s="27"/>
      <c r="F91" s="27">
        <v>20000</v>
      </c>
      <c r="G91" s="27">
        <v>5000</v>
      </c>
      <c r="H91" s="27"/>
      <c r="I91" s="36">
        <f t="shared" si="0"/>
        <v>1367700</v>
      </c>
      <c r="J91" s="9"/>
      <c r="K91" s="9">
        <v>1317700</v>
      </c>
      <c r="L91" s="9"/>
      <c r="M91" s="9"/>
      <c r="N91" s="9">
        <v>50000</v>
      </c>
      <c r="O91" s="9"/>
      <c r="P91" s="9"/>
    </row>
    <row r="92" spans="1:16" ht="24.75" customHeight="1">
      <c r="A92" s="35" t="s">
        <v>1463</v>
      </c>
      <c r="B92" s="35">
        <v>2010401</v>
      </c>
      <c r="C92" s="35" t="s">
        <v>1385</v>
      </c>
      <c r="D92" s="35"/>
      <c r="E92" s="35"/>
      <c r="F92" s="35"/>
      <c r="G92" s="35">
        <v>30000</v>
      </c>
      <c r="H92" s="35">
        <v>10000</v>
      </c>
      <c r="I92" s="36">
        <f t="shared" si="0"/>
        <v>24900</v>
      </c>
      <c r="J92" s="35"/>
      <c r="K92" s="35"/>
      <c r="L92" s="35"/>
      <c r="M92" s="35"/>
      <c r="N92" s="54">
        <v>24900</v>
      </c>
      <c r="O92" s="35"/>
      <c r="P92" s="35"/>
    </row>
    <row r="93" spans="1:16" ht="24.75" customHeight="1">
      <c r="A93" s="35" t="s">
        <v>1464</v>
      </c>
      <c r="B93" s="35">
        <v>2010450</v>
      </c>
      <c r="C93" s="35" t="s">
        <v>1385</v>
      </c>
      <c r="D93" s="35"/>
      <c r="E93" s="35"/>
      <c r="F93" s="35"/>
      <c r="G93" s="35"/>
      <c r="H93" s="35"/>
      <c r="I93" s="36">
        <f t="shared" si="0"/>
        <v>0</v>
      </c>
      <c r="J93" s="35"/>
      <c r="K93" s="35"/>
      <c r="L93" s="35"/>
      <c r="M93" s="35"/>
      <c r="N93" s="35"/>
      <c r="O93" s="35"/>
      <c r="P93" s="35"/>
    </row>
    <row r="94" spans="1:16" ht="24.75" customHeight="1">
      <c r="A94" s="35" t="s">
        <v>1465</v>
      </c>
      <c r="B94" s="35">
        <v>2120501</v>
      </c>
      <c r="C94" s="35" t="s">
        <v>1385</v>
      </c>
      <c r="D94" s="35"/>
      <c r="E94" s="35"/>
      <c r="F94" s="35"/>
      <c r="G94" s="35"/>
      <c r="H94" s="35"/>
      <c r="I94" s="36">
        <f t="shared" si="0"/>
        <v>0</v>
      </c>
      <c r="J94" s="35"/>
      <c r="K94" s="35"/>
      <c r="L94" s="35"/>
      <c r="M94" s="35"/>
      <c r="N94" s="35"/>
      <c r="O94" s="35"/>
      <c r="P94" s="35"/>
    </row>
    <row r="95" spans="1:16" ht="24.75" customHeight="1">
      <c r="A95" s="35" t="s">
        <v>1466</v>
      </c>
      <c r="B95" s="35">
        <v>2120501</v>
      </c>
      <c r="C95" s="35" t="s">
        <v>1385</v>
      </c>
      <c r="D95" s="35"/>
      <c r="E95" s="35"/>
      <c r="F95" s="35"/>
      <c r="G95" s="35"/>
      <c r="H95" s="35"/>
      <c r="I95" s="36">
        <f t="shared" si="0"/>
        <v>0</v>
      </c>
      <c r="J95" s="35"/>
      <c r="K95" s="35"/>
      <c r="L95" s="35"/>
      <c r="M95" s="35"/>
      <c r="N95" s="35"/>
      <c r="O95" s="35"/>
      <c r="P95" s="35"/>
    </row>
    <row r="96" spans="1:16" ht="24.75" customHeight="1">
      <c r="A96" s="37" t="s">
        <v>1467</v>
      </c>
      <c r="B96" s="37">
        <v>2010450</v>
      </c>
      <c r="C96" s="35" t="s">
        <v>1385</v>
      </c>
      <c r="D96" s="35"/>
      <c r="E96" s="35"/>
      <c r="F96" s="35"/>
      <c r="G96" s="35"/>
      <c r="H96" s="35"/>
      <c r="I96" s="36">
        <f t="shared" si="0"/>
        <v>0</v>
      </c>
      <c r="J96" s="35"/>
      <c r="K96" s="35"/>
      <c r="L96" s="35"/>
      <c r="M96" s="35"/>
      <c r="N96" s="35"/>
      <c r="O96" s="35"/>
      <c r="P96" s="35"/>
    </row>
    <row r="97" spans="1:16" ht="24.75" customHeight="1">
      <c r="A97" s="37" t="s">
        <v>1468</v>
      </c>
      <c r="B97" s="37">
        <v>2120104</v>
      </c>
      <c r="C97" s="35" t="s">
        <v>1385</v>
      </c>
      <c r="D97" s="35"/>
      <c r="E97" s="35"/>
      <c r="F97" s="35"/>
      <c r="G97" s="35"/>
      <c r="H97" s="35"/>
      <c r="I97" s="36">
        <f t="shared" si="0"/>
        <v>0</v>
      </c>
      <c r="J97" s="35"/>
      <c r="K97" s="35"/>
      <c r="L97" s="35"/>
      <c r="M97" s="35"/>
      <c r="N97" s="35"/>
      <c r="O97" s="35"/>
      <c r="P97" s="35"/>
    </row>
    <row r="98" spans="1:16" ht="24.75" customHeight="1">
      <c r="A98" s="37" t="s">
        <v>1469</v>
      </c>
      <c r="B98" s="37">
        <v>2210399</v>
      </c>
      <c r="C98" s="35" t="s">
        <v>1385</v>
      </c>
      <c r="D98" s="35"/>
      <c r="E98" s="35"/>
      <c r="F98" s="35"/>
      <c r="G98" s="35"/>
      <c r="H98" s="35"/>
      <c r="I98" s="36">
        <f t="shared" si="0"/>
        <v>0</v>
      </c>
      <c r="J98" s="35"/>
      <c r="K98" s="35"/>
      <c r="L98" s="35"/>
      <c r="M98" s="35"/>
      <c r="N98" s="35"/>
      <c r="O98" s="35"/>
      <c r="P98" s="35"/>
    </row>
    <row r="99" spans="1:16" ht="24.75" customHeight="1">
      <c r="A99" s="37" t="s">
        <v>1470</v>
      </c>
      <c r="B99" s="37">
        <v>2010301</v>
      </c>
      <c r="C99" s="35" t="s">
        <v>1385</v>
      </c>
      <c r="D99" s="35"/>
      <c r="E99" s="35"/>
      <c r="F99" s="35"/>
      <c r="G99" s="35"/>
      <c r="H99" s="35"/>
      <c r="I99" s="36">
        <f t="shared" si="0"/>
        <v>0</v>
      </c>
      <c r="J99" s="35"/>
      <c r="K99" s="35"/>
      <c r="L99" s="35"/>
      <c r="M99" s="35"/>
      <c r="N99" s="35"/>
      <c r="O99" s="35"/>
      <c r="P99" s="35"/>
    </row>
    <row r="100" spans="1:16" ht="24.75" customHeight="1">
      <c r="A100" s="36" t="s">
        <v>1471</v>
      </c>
      <c r="B100" s="35">
        <v>2130104</v>
      </c>
      <c r="C100" s="35" t="s">
        <v>1385</v>
      </c>
      <c r="D100" s="35"/>
      <c r="E100" s="35"/>
      <c r="F100" s="35"/>
      <c r="G100" s="35"/>
      <c r="H100" s="35"/>
      <c r="I100" s="36">
        <f t="shared" si="0"/>
        <v>0</v>
      </c>
      <c r="J100" s="36"/>
      <c r="K100" s="36"/>
      <c r="L100" s="36"/>
      <c r="M100" s="36"/>
      <c r="N100" s="35"/>
      <c r="O100" s="35"/>
      <c r="P100" s="35"/>
    </row>
    <row r="101" spans="1:16" ht="24.75" customHeight="1">
      <c r="A101" s="35" t="s">
        <v>1472</v>
      </c>
      <c r="B101" s="35">
        <v>2130204</v>
      </c>
      <c r="C101" s="35" t="s">
        <v>1385</v>
      </c>
      <c r="D101" s="35"/>
      <c r="E101" s="35"/>
      <c r="F101" s="35">
        <v>20000</v>
      </c>
      <c r="G101" s="35">
        <v>20000</v>
      </c>
      <c r="H101" s="35"/>
      <c r="I101" s="36">
        <f>J101+K101+L101+M101+N101+O101+P101</f>
        <v>904649</v>
      </c>
      <c r="J101" s="35"/>
      <c r="K101" s="54">
        <v>844649</v>
      </c>
      <c r="L101" s="54"/>
      <c r="M101" s="54"/>
      <c r="N101" s="54">
        <v>60000</v>
      </c>
      <c r="O101" s="35"/>
      <c r="P101" s="35"/>
    </row>
    <row r="102" spans="1:16" ht="24.75" customHeight="1">
      <c r="A102" s="35" t="s">
        <v>1472</v>
      </c>
      <c r="B102" s="35">
        <v>2130299</v>
      </c>
      <c r="C102" s="35" t="s">
        <v>1385</v>
      </c>
      <c r="D102" s="35"/>
      <c r="E102" s="35"/>
      <c r="F102" s="35"/>
      <c r="G102" s="35"/>
      <c r="H102" s="35"/>
      <c r="I102" s="36">
        <f t="shared" si="0"/>
        <v>2200000</v>
      </c>
      <c r="J102" s="35"/>
      <c r="K102" s="53">
        <v>2200000</v>
      </c>
      <c r="L102" s="35"/>
      <c r="M102" s="35"/>
      <c r="N102" s="35"/>
      <c r="O102" s="35"/>
      <c r="P102" s="35"/>
    </row>
    <row r="103" spans="1:16" ht="24.75" customHeight="1">
      <c r="A103" s="35" t="s">
        <v>1473</v>
      </c>
      <c r="B103" s="35">
        <v>2130302</v>
      </c>
      <c r="C103" s="35" t="s">
        <v>1385</v>
      </c>
      <c r="D103" s="35"/>
      <c r="E103" s="35"/>
      <c r="F103" s="35"/>
      <c r="G103" s="35"/>
      <c r="H103" s="35"/>
      <c r="I103" s="36">
        <f t="shared" si="0"/>
        <v>0</v>
      </c>
      <c r="J103" s="35"/>
      <c r="K103" s="35"/>
      <c r="L103" s="35"/>
      <c r="M103" s="35"/>
      <c r="N103" s="35"/>
      <c r="O103" s="35"/>
      <c r="P103" s="35"/>
    </row>
    <row r="104" spans="1:16" ht="24.75" customHeight="1">
      <c r="A104" s="35" t="s">
        <v>1474</v>
      </c>
      <c r="B104" s="35">
        <v>2130104</v>
      </c>
      <c r="C104" s="35" t="s">
        <v>1385</v>
      </c>
      <c r="D104" s="35"/>
      <c r="E104" s="35"/>
      <c r="F104" s="35"/>
      <c r="G104" s="35"/>
      <c r="H104" s="35"/>
      <c r="I104" s="36">
        <f t="shared" si="0"/>
        <v>0</v>
      </c>
      <c r="J104" s="35"/>
      <c r="K104" s="35"/>
      <c r="L104" s="35"/>
      <c r="M104" s="35"/>
      <c r="N104" s="35"/>
      <c r="O104" s="35"/>
      <c r="P104" s="35"/>
    </row>
    <row r="105" spans="1:16" ht="24.75" customHeight="1">
      <c r="A105" s="35" t="s">
        <v>1474</v>
      </c>
      <c r="B105" s="35">
        <v>2130199</v>
      </c>
      <c r="C105" s="35" t="s">
        <v>1385</v>
      </c>
      <c r="D105" s="35"/>
      <c r="E105" s="35"/>
      <c r="F105" s="35"/>
      <c r="G105" s="35"/>
      <c r="H105" s="35"/>
      <c r="I105" s="36">
        <f t="shared" si="0"/>
        <v>0</v>
      </c>
      <c r="J105" s="35"/>
      <c r="K105" s="35"/>
      <c r="L105" s="35"/>
      <c r="M105" s="35"/>
      <c r="N105" s="35"/>
      <c r="O105" s="35"/>
      <c r="P105" s="35"/>
    </row>
    <row r="106" spans="1:16" ht="24.75" customHeight="1">
      <c r="A106" s="35" t="s">
        <v>1475</v>
      </c>
      <c r="B106" s="35">
        <v>2130501</v>
      </c>
      <c r="C106" s="35" t="s">
        <v>1385</v>
      </c>
      <c r="D106" s="35"/>
      <c r="E106" s="35"/>
      <c r="F106" s="35">
        <v>39800</v>
      </c>
      <c r="G106" s="35">
        <v>30000</v>
      </c>
      <c r="H106" s="35">
        <v>110000</v>
      </c>
      <c r="I106" s="36">
        <f t="shared" si="0"/>
        <v>47130</v>
      </c>
      <c r="J106" s="35"/>
      <c r="K106" s="35"/>
      <c r="L106" s="35"/>
      <c r="M106" s="35"/>
      <c r="N106" s="54">
        <v>47130</v>
      </c>
      <c r="O106" s="35"/>
      <c r="P106" s="35"/>
    </row>
    <row r="107" spans="1:16" ht="24.75" customHeight="1">
      <c r="A107" s="35" t="s">
        <v>1476</v>
      </c>
      <c r="B107" s="35">
        <v>2130101</v>
      </c>
      <c r="C107" s="35" t="s">
        <v>1385</v>
      </c>
      <c r="D107" s="35"/>
      <c r="E107" s="35"/>
      <c r="F107" s="35"/>
      <c r="G107" s="35"/>
      <c r="H107" s="35"/>
      <c r="I107" s="36">
        <f t="shared" si="0"/>
        <v>0</v>
      </c>
      <c r="J107" s="35"/>
      <c r="K107" s="35"/>
      <c r="L107" s="35"/>
      <c r="M107" s="35"/>
      <c r="N107" s="35"/>
      <c r="O107" s="35"/>
      <c r="P107" s="35"/>
    </row>
    <row r="108" spans="1:16" ht="24.75" customHeight="1">
      <c r="A108" s="35" t="s">
        <v>1476</v>
      </c>
      <c r="B108" s="35">
        <v>2130104</v>
      </c>
      <c r="C108" s="35" t="s">
        <v>1385</v>
      </c>
      <c r="D108" s="35"/>
      <c r="E108" s="35"/>
      <c r="F108" s="35"/>
      <c r="G108" s="35"/>
      <c r="H108" s="35"/>
      <c r="I108" s="36">
        <f t="shared" si="0"/>
        <v>0</v>
      </c>
      <c r="J108" s="35"/>
      <c r="K108" s="35"/>
      <c r="L108" s="35"/>
      <c r="M108" s="35"/>
      <c r="N108" s="35"/>
      <c r="O108" s="35"/>
      <c r="P108" s="35"/>
    </row>
    <row r="109" spans="1:16" ht="24.75" customHeight="1">
      <c r="A109" s="35" t="s">
        <v>1477</v>
      </c>
      <c r="B109" s="37">
        <v>2130104</v>
      </c>
      <c r="C109" s="35" t="s">
        <v>1385</v>
      </c>
      <c r="D109" s="35"/>
      <c r="E109" s="35"/>
      <c r="F109" s="35"/>
      <c r="G109" s="35"/>
      <c r="H109" s="35"/>
      <c r="I109" s="36">
        <f t="shared" si="0"/>
        <v>0</v>
      </c>
      <c r="J109" s="35"/>
      <c r="K109" s="35"/>
      <c r="L109" s="35"/>
      <c r="M109" s="35"/>
      <c r="N109" s="35"/>
      <c r="O109" s="35"/>
      <c r="P109" s="35"/>
    </row>
    <row r="110" spans="1:16" ht="24.75" customHeight="1">
      <c r="A110" s="37" t="s">
        <v>1478</v>
      </c>
      <c r="B110" s="37">
        <v>2130104</v>
      </c>
      <c r="C110" s="35" t="s">
        <v>1385</v>
      </c>
      <c r="D110" s="35"/>
      <c r="E110" s="35"/>
      <c r="F110" s="35"/>
      <c r="G110" s="35"/>
      <c r="H110" s="35"/>
      <c r="I110" s="36">
        <f t="shared" si="0"/>
        <v>0</v>
      </c>
      <c r="J110" s="35"/>
      <c r="K110" s="35"/>
      <c r="L110" s="35"/>
      <c r="M110" s="35"/>
      <c r="N110" s="35"/>
      <c r="O110" s="35"/>
      <c r="P110" s="35"/>
    </row>
    <row r="111" spans="1:16" ht="24.75" customHeight="1">
      <c r="A111" s="37" t="s">
        <v>1479</v>
      </c>
      <c r="B111" s="37">
        <v>2130101</v>
      </c>
      <c r="C111" s="35" t="s">
        <v>1385</v>
      </c>
      <c r="D111" s="35"/>
      <c r="E111" s="35"/>
      <c r="F111" s="35"/>
      <c r="G111" s="35"/>
      <c r="H111" s="35"/>
      <c r="I111" s="36">
        <f t="shared" si="0"/>
        <v>0</v>
      </c>
      <c r="J111" s="35"/>
      <c r="K111" s="35"/>
      <c r="L111" s="35"/>
      <c r="M111" s="35"/>
      <c r="N111" s="35"/>
      <c r="O111" s="35"/>
      <c r="P111" s="35"/>
    </row>
    <row r="112" spans="1:16" ht="24.75" customHeight="1">
      <c r="A112" s="37" t="s">
        <v>1480</v>
      </c>
      <c r="B112" s="37">
        <v>2130104</v>
      </c>
      <c r="C112" s="35" t="s">
        <v>1385</v>
      </c>
      <c r="D112" s="35"/>
      <c r="E112" s="35"/>
      <c r="F112" s="35"/>
      <c r="G112" s="35"/>
      <c r="H112" s="35"/>
      <c r="I112" s="36">
        <f t="shared" si="0"/>
        <v>0</v>
      </c>
      <c r="J112" s="35"/>
      <c r="K112" s="35"/>
      <c r="L112" s="35"/>
      <c r="M112" s="35"/>
      <c r="N112" s="35"/>
      <c r="O112" s="35"/>
      <c r="P112" s="35"/>
    </row>
    <row r="113" spans="1:16" ht="24.75" customHeight="1">
      <c r="A113" s="37" t="s">
        <v>1481</v>
      </c>
      <c r="B113" s="35">
        <v>2200509</v>
      </c>
      <c r="C113" s="35" t="s">
        <v>1385</v>
      </c>
      <c r="D113" s="35"/>
      <c r="E113" s="35"/>
      <c r="F113" s="35"/>
      <c r="G113" s="35"/>
      <c r="H113" s="69">
        <v>36500</v>
      </c>
      <c r="I113" s="36">
        <f t="shared" si="0"/>
        <v>0</v>
      </c>
      <c r="J113" s="35"/>
      <c r="K113" s="35"/>
      <c r="L113" s="35"/>
      <c r="M113" s="35"/>
      <c r="N113" s="35"/>
      <c r="O113" s="35"/>
      <c r="P113" s="35"/>
    </row>
    <row r="114" spans="1:16" ht="24.75" customHeight="1">
      <c r="A114" s="35" t="s">
        <v>1482</v>
      </c>
      <c r="B114" s="35">
        <v>2130210</v>
      </c>
      <c r="C114" s="35" t="s">
        <v>1385</v>
      </c>
      <c r="D114" s="35"/>
      <c r="E114" s="35"/>
      <c r="F114" s="35"/>
      <c r="G114" s="35"/>
      <c r="H114" s="35"/>
      <c r="I114" s="36">
        <f t="shared" si="0"/>
        <v>0</v>
      </c>
      <c r="J114" s="35"/>
      <c r="K114" s="35"/>
      <c r="L114" s="35"/>
      <c r="M114" s="35"/>
      <c r="N114" s="35"/>
      <c r="O114" s="35"/>
      <c r="P114" s="35"/>
    </row>
    <row r="115" spans="1:16" s="67" customFormat="1" ht="24.75" customHeight="1">
      <c r="A115" s="61" t="s">
        <v>1603</v>
      </c>
      <c r="B115" s="61">
        <v>2050802</v>
      </c>
      <c r="C115" s="35" t="s">
        <v>1385</v>
      </c>
      <c r="D115" s="61"/>
      <c r="E115" s="61"/>
      <c r="F115" s="61"/>
      <c r="G115" s="61">
        <v>73600</v>
      </c>
      <c r="H115" s="61"/>
      <c r="I115" s="36">
        <f t="shared" si="0"/>
        <v>78000</v>
      </c>
      <c r="J115" s="62"/>
      <c r="K115" s="62"/>
      <c r="L115" s="62"/>
      <c r="M115" s="62"/>
      <c r="N115" s="61"/>
      <c r="O115" s="61"/>
      <c r="P115" s="62">
        <v>78000</v>
      </c>
    </row>
    <row r="116" spans="1:16" s="67" customFormat="1" ht="24.75" customHeight="1">
      <c r="A116" s="61" t="s">
        <v>1484</v>
      </c>
      <c r="B116" s="61">
        <v>2060701</v>
      </c>
      <c r="C116" s="35" t="s">
        <v>1385</v>
      </c>
      <c r="D116" s="61"/>
      <c r="E116" s="61"/>
      <c r="F116" s="61"/>
      <c r="G116" s="61"/>
      <c r="H116" s="61"/>
      <c r="I116" s="36">
        <f aca="true" t="shared" si="1" ref="I116:I138">J116+K116+L116+M116+N116+O116+P116</f>
        <v>34900</v>
      </c>
      <c r="J116" s="62"/>
      <c r="K116" s="62"/>
      <c r="L116" s="62"/>
      <c r="M116" s="62"/>
      <c r="N116" s="61">
        <v>34900</v>
      </c>
      <c r="O116" s="61"/>
      <c r="P116" s="61"/>
    </row>
    <row r="117" spans="1:16" s="67" customFormat="1" ht="24.75" customHeight="1">
      <c r="A117" s="63" t="s">
        <v>1485</v>
      </c>
      <c r="B117" s="63">
        <v>2012950</v>
      </c>
      <c r="C117" s="35" t="s">
        <v>1385</v>
      </c>
      <c r="D117" s="61"/>
      <c r="E117" s="61"/>
      <c r="F117" s="61"/>
      <c r="G117" s="61"/>
      <c r="H117" s="61"/>
      <c r="I117" s="36">
        <f t="shared" si="1"/>
        <v>5000</v>
      </c>
      <c r="J117" s="61"/>
      <c r="K117" s="61"/>
      <c r="L117" s="61"/>
      <c r="M117" s="61"/>
      <c r="N117" s="64">
        <v>5000</v>
      </c>
      <c r="O117" s="61"/>
      <c r="P117" s="61"/>
    </row>
    <row r="118" spans="1:16" s="67" customFormat="1" ht="24.75" customHeight="1">
      <c r="A118" s="63" t="s">
        <v>1486</v>
      </c>
      <c r="B118" s="63">
        <v>2013301</v>
      </c>
      <c r="C118" s="35" t="s">
        <v>1385</v>
      </c>
      <c r="D118" s="63"/>
      <c r="E118" s="63"/>
      <c r="F118" s="63">
        <v>19500</v>
      </c>
      <c r="G118" s="63"/>
      <c r="H118" s="63">
        <v>800000</v>
      </c>
      <c r="I118" s="36">
        <f t="shared" si="1"/>
        <v>30000</v>
      </c>
      <c r="J118" s="64"/>
      <c r="K118" s="64"/>
      <c r="L118" s="64"/>
      <c r="M118" s="64"/>
      <c r="N118" s="63">
        <v>30000</v>
      </c>
      <c r="O118" s="61"/>
      <c r="P118" s="61"/>
    </row>
    <row r="119" spans="1:16" s="67" customFormat="1" ht="24.75" customHeight="1">
      <c r="A119" s="61" t="s">
        <v>1487</v>
      </c>
      <c r="B119" s="61">
        <v>2050304</v>
      </c>
      <c r="C119" s="35" t="s">
        <v>1385</v>
      </c>
      <c r="D119" s="61"/>
      <c r="E119" s="61"/>
      <c r="F119" s="61"/>
      <c r="G119" s="61"/>
      <c r="H119" s="61"/>
      <c r="I119" s="36">
        <f t="shared" si="1"/>
        <v>0</v>
      </c>
      <c r="J119" s="61"/>
      <c r="K119" s="61"/>
      <c r="L119" s="61"/>
      <c r="M119" s="61"/>
      <c r="N119" s="61"/>
      <c r="O119" s="61"/>
      <c r="P119" s="61"/>
    </row>
    <row r="120" spans="1:16" s="67" customFormat="1" ht="24.75" customHeight="1">
      <c r="A120" s="61" t="s">
        <v>1488</v>
      </c>
      <c r="B120" s="61">
        <v>2070102</v>
      </c>
      <c r="C120" s="35" t="s">
        <v>1385</v>
      </c>
      <c r="D120" s="61"/>
      <c r="E120" s="61"/>
      <c r="F120" s="61">
        <v>20000</v>
      </c>
      <c r="G120" s="61">
        <v>30000</v>
      </c>
      <c r="H120" s="61">
        <v>30000</v>
      </c>
      <c r="I120" s="36">
        <f t="shared" si="1"/>
        <v>50000</v>
      </c>
      <c r="J120" s="62"/>
      <c r="K120" s="62"/>
      <c r="L120" s="62"/>
      <c r="M120" s="62"/>
      <c r="N120" s="61">
        <v>50000</v>
      </c>
      <c r="O120" s="61"/>
      <c r="P120" s="61"/>
    </row>
    <row r="121" spans="1:16" s="67" customFormat="1" ht="24.75" customHeight="1">
      <c r="A121" s="61" t="s">
        <v>1489</v>
      </c>
      <c r="B121" s="61">
        <v>2070104</v>
      </c>
      <c r="C121" s="35" t="s">
        <v>1385</v>
      </c>
      <c r="D121" s="61"/>
      <c r="E121" s="61"/>
      <c r="F121" s="61"/>
      <c r="G121" s="61"/>
      <c r="H121" s="61"/>
      <c r="I121" s="36">
        <f t="shared" si="1"/>
        <v>0</v>
      </c>
      <c r="J121" s="61"/>
      <c r="K121" s="61"/>
      <c r="L121" s="61"/>
      <c r="M121" s="61"/>
      <c r="N121" s="61"/>
      <c r="O121" s="61"/>
      <c r="P121" s="61"/>
    </row>
    <row r="122" spans="1:16" s="67" customFormat="1" ht="24.75" customHeight="1">
      <c r="A122" s="61" t="s">
        <v>1490</v>
      </c>
      <c r="B122" s="61">
        <v>2070801</v>
      </c>
      <c r="C122" s="35" t="s">
        <v>1385</v>
      </c>
      <c r="D122" s="61"/>
      <c r="E122" s="61"/>
      <c r="F122" s="61"/>
      <c r="G122" s="61"/>
      <c r="H122" s="61"/>
      <c r="I122" s="36">
        <f t="shared" si="1"/>
        <v>0</v>
      </c>
      <c r="J122" s="61"/>
      <c r="K122" s="61"/>
      <c r="L122" s="61"/>
      <c r="M122" s="61"/>
      <c r="N122" s="61"/>
      <c r="O122" s="61"/>
      <c r="P122" s="61"/>
    </row>
    <row r="123" spans="1:16" s="67" customFormat="1" ht="24.75" customHeight="1">
      <c r="A123" s="65" t="s">
        <v>1491</v>
      </c>
      <c r="B123" s="61">
        <v>2070114</v>
      </c>
      <c r="C123" s="35" t="s">
        <v>1385</v>
      </c>
      <c r="D123" s="61"/>
      <c r="E123" s="61"/>
      <c r="F123" s="61">
        <v>10000</v>
      </c>
      <c r="G123" s="61"/>
      <c r="H123" s="61"/>
      <c r="I123" s="36">
        <f t="shared" si="1"/>
        <v>29300</v>
      </c>
      <c r="J123" s="62"/>
      <c r="K123" s="62"/>
      <c r="L123" s="62"/>
      <c r="M123" s="62"/>
      <c r="N123" s="61">
        <v>29300</v>
      </c>
      <c r="O123" s="61"/>
      <c r="P123" s="61"/>
    </row>
    <row r="124" spans="1:16" s="67" customFormat="1" ht="24.75" customHeight="1">
      <c r="A124" s="61" t="s">
        <v>1492</v>
      </c>
      <c r="B124" s="61">
        <v>2050299</v>
      </c>
      <c r="C124" s="35" t="s">
        <v>1385</v>
      </c>
      <c r="D124" s="61"/>
      <c r="E124" s="61"/>
      <c r="F124" s="61"/>
      <c r="G124" s="61"/>
      <c r="H124" s="61"/>
      <c r="I124" s="36">
        <f t="shared" si="1"/>
        <v>0</v>
      </c>
      <c r="J124" s="61"/>
      <c r="K124" s="61"/>
      <c r="L124" s="61"/>
      <c r="M124" s="61"/>
      <c r="N124" s="61"/>
      <c r="O124" s="61"/>
      <c r="P124" s="61"/>
    </row>
    <row r="125" spans="1:16" s="67" customFormat="1" ht="24.75" customHeight="1">
      <c r="A125" s="61" t="s">
        <v>1493</v>
      </c>
      <c r="B125" s="66">
        <v>2050204</v>
      </c>
      <c r="C125" s="35" t="s">
        <v>1385</v>
      </c>
      <c r="D125" s="61"/>
      <c r="E125" s="61"/>
      <c r="F125" s="61"/>
      <c r="G125" s="61"/>
      <c r="H125" s="61"/>
      <c r="I125" s="36">
        <f t="shared" si="1"/>
        <v>0</v>
      </c>
      <c r="J125" s="61"/>
      <c r="K125" s="61"/>
      <c r="L125" s="61"/>
      <c r="M125" s="61"/>
      <c r="N125" s="61"/>
      <c r="O125" s="61"/>
      <c r="P125" s="61"/>
    </row>
    <row r="126" spans="1:16" s="67" customFormat="1" ht="24.75" customHeight="1">
      <c r="A126" s="61" t="s">
        <v>1494</v>
      </c>
      <c r="B126" s="66">
        <v>2050299</v>
      </c>
      <c r="C126" s="35" t="s">
        <v>1385</v>
      </c>
      <c r="D126" s="61">
        <v>0</v>
      </c>
      <c r="E126" s="61">
        <v>0</v>
      </c>
      <c r="F126" s="61">
        <v>0</v>
      </c>
      <c r="G126" s="61">
        <v>5000</v>
      </c>
      <c r="H126" s="61">
        <v>35900</v>
      </c>
      <c r="I126" s="36">
        <f t="shared" si="1"/>
        <v>24270</v>
      </c>
      <c r="J126" s="61">
        <v>0</v>
      </c>
      <c r="K126" s="61">
        <v>0</v>
      </c>
      <c r="L126" s="61">
        <v>0</v>
      </c>
      <c r="M126" s="61">
        <v>0</v>
      </c>
      <c r="N126" s="61">
        <v>24270</v>
      </c>
      <c r="O126" s="61">
        <v>0</v>
      </c>
      <c r="P126" s="61">
        <v>0</v>
      </c>
    </row>
    <row r="127" spans="1:16" ht="24.75" customHeight="1">
      <c r="A127" s="27" t="s">
        <v>1495</v>
      </c>
      <c r="B127" s="35">
        <v>2010301</v>
      </c>
      <c r="C127" s="35" t="s">
        <v>1385</v>
      </c>
      <c r="D127" s="27"/>
      <c r="E127" s="27"/>
      <c r="F127" s="27">
        <v>80000</v>
      </c>
      <c r="G127" s="27">
        <v>100000</v>
      </c>
      <c r="H127" s="27"/>
      <c r="I127" s="36">
        <f t="shared" si="1"/>
        <v>1807900</v>
      </c>
      <c r="J127" s="26">
        <v>0</v>
      </c>
      <c r="K127" s="26">
        <v>1350000</v>
      </c>
      <c r="L127" s="26">
        <v>0</v>
      </c>
      <c r="M127" s="26">
        <v>0</v>
      </c>
      <c r="N127" s="27">
        <v>457900</v>
      </c>
      <c r="O127" s="27"/>
      <c r="P127" s="27"/>
    </row>
    <row r="128" spans="1:16" ht="24.75" customHeight="1">
      <c r="A128" s="27" t="s">
        <v>1496</v>
      </c>
      <c r="B128" s="35">
        <v>2010301</v>
      </c>
      <c r="C128" s="35" t="s">
        <v>1385</v>
      </c>
      <c r="D128" s="27"/>
      <c r="E128" s="27"/>
      <c r="F128" s="27">
        <v>60000</v>
      </c>
      <c r="G128" s="27">
        <v>36200</v>
      </c>
      <c r="H128" s="27"/>
      <c r="I128" s="36">
        <f t="shared" si="1"/>
        <v>1000000</v>
      </c>
      <c r="J128" s="27"/>
      <c r="K128" s="27">
        <v>1000000</v>
      </c>
      <c r="L128" s="27"/>
      <c r="M128" s="27"/>
      <c r="N128" s="27"/>
      <c r="O128" s="27"/>
      <c r="P128" s="27"/>
    </row>
    <row r="129" spans="1:16" ht="24.75" customHeight="1">
      <c r="A129" s="27" t="s">
        <v>1497</v>
      </c>
      <c r="B129" s="35">
        <v>2010301</v>
      </c>
      <c r="C129" s="35" t="s">
        <v>1385</v>
      </c>
      <c r="D129" s="27"/>
      <c r="E129" s="27"/>
      <c r="F129" s="27">
        <v>95000</v>
      </c>
      <c r="G129" s="27">
        <v>50000</v>
      </c>
      <c r="H129" s="27"/>
      <c r="I129" s="36">
        <f t="shared" si="1"/>
        <v>150000</v>
      </c>
      <c r="J129" s="27"/>
      <c r="K129" s="27">
        <v>150000</v>
      </c>
      <c r="L129" s="27"/>
      <c r="M129" s="27"/>
      <c r="N129" s="27"/>
      <c r="O129" s="27"/>
      <c r="P129" s="27"/>
    </row>
    <row r="130" spans="1:16" ht="24.75" customHeight="1">
      <c r="A130" s="27" t="s">
        <v>1498</v>
      </c>
      <c r="B130" s="35">
        <v>2010301</v>
      </c>
      <c r="C130" s="53" t="s">
        <v>1385</v>
      </c>
      <c r="D130" s="27"/>
      <c r="E130" s="27"/>
      <c r="F130" s="27">
        <v>40000</v>
      </c>
      <c r="G130" s="27">
        <v>100000</v>
      </c>
      <c r="H130" s="27"/>
      <c r="I130" s="36">
        <f t="shared" si="1"/>
        <v>318350</v>
      </c>
      <c r="J130" s="27">
        <v>0</v>
      </c>
      <c r="K130" s="27">
        <v>300000</v>
      </c>
      <c r="L130" s="27">
        <v>0</v>
      </c>
      <c r="M130" s="27">
        <v>0</v>
      </c>
      <c r="N130" s="27">
        <v>18350</v>
      </c>
      <c r="O130" s="27"/>
      <c r="P130" s="27"/>
    </row>
    <row r="131" spans="1:16" ht="24.75" customHeight="1">
      <c r="A131" s="27" t="s">
        <v>1499</v>
      </c>
      <c r="B131" s="35">
        <v>2010301</v>
      </c>
      <c r="C131" s="53" t="s">
        <v>1385</v>
      </c>
      <c r="D131" s="27"/>
      <c r="E131" s="27"/>
      <c r="F131" s="27">
        <v>50000</v>
      </c>
      <c r="G131" s="27">
        <v>70000</v>
      </c>
      <c r="H131" s="27"/>
      <c r="I131" s="36">
        <f t="shared" si="1"/>
        <v>201200</v>
      </c>
      <c r="J131" s="27">
        <v>0</v>
      </c>
      <c r="K131" s="27">
        <v>0</v>
      </c>
      <c r="L131" s="27">
        <v>0</v>
      </c>
      <c r="M131" s="27">
        <v>0</v>
      </c>
      <c r="N131" s="27">
        <v>201200</v>
      </c>
      <c r="O131" s="27"/>
      <c r="P131" s="27"/>
    </row>
    <row r="132" spans="1:16" ht="24.75" customHeight="1">
      <c r="A132" s="27" t="s">
        <v>1500</v>
      </c>
      <c r="B132" s="35">
        <v>2010301</v>
      </c>
      <c r="C132" s="53" t="s">
        <v>1385</v>
      </c>
      <c r="D132" s="27"/>
      <c r="E132" s="27"/>
      <c r="F132" s="27">
        <v>98000</v>
      </c>
      <c r="G132" s="27">
        <v>40800</v>
      </c>
      <c r="H132" s="27"/>
      <c r="I132" s="36">
        <f t="shared" si="1"/>
        <v>1988000</v>
      </c>
      <c r="J132" s="27"/>
      <c r="K132" s="27">
        <v>1988000</v>
      </c>
      <c r="L132" s="27"/>
      <c r="M132" s="27"/>
      <c r="N132" s="27"/>
      <c r="O132" s="27"/>
      <c r="P132" s="27"/>
    </row>
    <row r="133" spans="1:16" ht="24.75" customHeight="1">
      <c r="A133" s="27" t="s">
        <v>1501</v>
      </c>
      <c r="B133" s="35">
        <v>2010301</v>
      </c>
      <c r="C133" s="53" t="s">
        <v>1385</v>
      </c>
      <c r="D133" s="27"/>
      <c r="E133" s="27"/>
      <c r="F133" s="27">
        <v>65000</v>
      </c>
      <c r="G133" s="27">
        <v>30000</v>
      </c>
      <c r="H133" s="27">
        <v>332800</v>
      </c>
      <c r="I133" s="36">
        <f t="shared" si="1"/>
        <v>778600</v>
      </c>
      <c r="J133" s="27"/>
      <c r="K133" s="27">
        <v>150000</v>
      </c>
      <c r="L133" s="27"/>
      <c r="M133" s="27"/>
      <c r="N133" s="27">
        <v>36200</v>
      </c>
      <c r="O133" s="27"/>
      <c r="P133" s="27">
        <v>592400</v>
      </c>
    </row>
    <row r="134" spans="1:16" ht="24.75" customHeight="1">
      <c r="A134" s="27" t="s">
        <v>1502</v>
      </c>
      <c r="B134" s="35">
        <v>2010301</v>
      </c>
      <c r="C134" s="53" t="s">
        <v>1385</v>
      </c>
      <c r="D134" s="27"/>
      <c r="E134" s="27"/>
      <c r="F134" s="27">
        <v>30000</v>
      </c>
      <c r="G134" s="27">
        <v>80000</v>
      </c>
      <c r="H134" s="27"/>
      <c r="I134" s="36">
        <f t="shared" si="1"/>
        <v>0</v>
      </c>
      <c r="J134" s="27"/>
      <c r="K134" s="27"/>
      <c r="L134" s="27"/>
      <c r="M134" s="27"/>
      <c r="N134" s="27"/>
      <c r="O134" s="27"/>
      <c r="P134" s="27"/>
    </row>
    <row r="135" spans="1:16" ht="24.75" customHeight="1">
      <c r="A135" s="29" t="s">
        <v>1503</v>
      </c>
      <c r="B135" s="35">
        <v>2010301</v>
      </c>
      <c r="C135" s="53" t="s">
        <v>1385</v>
      </c>
      <c r="D135" s="27"/>
      <c r="E135" s="27"/>
      <c r="F135" s="27">
        <v>70000</v>
      </c>
      <c r="G135" s="27">
        <v>30000</v>
      </c>
      <c r="H135" s="27"/>
      <c r="I135" s="36">
        <f t="shared" si="1"/>
        <v>439500</v>
      </c>
      <c r="J135" s="27">
        <v>0</v>
      </c>
      <c r="K135" s="27">
        <v>400000</v>
      </c>
      <c r="L135" s="27">
        <v>0</v>
      </c>
      <c r="M135" s="27">
        <v>0</v>
      </c>
      <c r="N135" s="27">
        <v>39500</v>
      </c>
      <c r="O135" s="27"/>
      <c r="P135" s="27"/>
    </row>
    <row r="136" spans="1:16" ht="24.75" customHeight="1">
      <c r="A136" s="37" t="s">
        <v>1504</v>
      </c>
      <c r="B136" s="35"/>
      <c r="C136" s="53"/>
      <c r="D136" s="27"/>
      <c r="E136" s="27"/>
      <c r="F136" s="27"/>
      <c r="G136" s="27"/>
      <c r="H136" s="27"/>
      <c r="I136" s="36">
        <f t="shared" si="1"/>
        <v>0</v>
      </c>
      <c r="J136" s="27"/>
      <c r="K136" s="27"/>
      <c r="L136" s="27"/>
      <c r="M136" s="27"/>
      <c r="N136" s="27"/>
      <c r="O136" s="27"/>
      <c r="P136" s="27"/>
    </row>
    <row r="137" spans="1:16" ht="24.75" customHeight="1">
      <c r="A137" s="37" t="s">
        <v>663</v>
      </c>
      <c r="B137" s="35"/>
      <c r="C137" s="53"/>
      <c r="D137" s="27"/>
      <c r="E137" s="27"/>
      <c r="F137" s="27"/>
      <c r="G137" s="27"/>
      <c r="H137" s="27"/>
      <c r="I137" s="36">
        <f t="shared" si="1"/>
        <v>0</v>
      </c>
      <c r="J137" s="27"/>
      <c r="K137" s="27"/>
      <c r="L137" s="27"/>
      <c r="M137" s="27"/>
      <c r="N137" s="27"/>
      <c r="O137" s="27"/>
      <c r="P137" s="27"/>
    </row>
    <row r="138" spans="1:16" ht="35.25" customHeight="1">
      <c r="A138" s="6" t="s">
        <v>1505</v>
      </c>
      <c r="B138" s="6"/>
      <c r="C138" s="6"/>
      <c r="D138" s="27">
        <f>SUM(D6:D135)</f>
        <v>0</v>
      </c>
      <c r="E138" s="27">
        <f aca="true" t="shared" si="2" ref="E138:P138">SUM(E6:E135)</f>
        <v>0</v>
      </c>
      <c r="F138" s="27">
        <f t="shared" si="2"/>
        <v>3067300</v>
      </c>
      <c r="G138" s="27">
        <f t="shared" si="2"/>
        <v>4345821</v>
      </c>
      <c r="H138" s="27">
        <f t="shared" si="2"/>
        <v>3018709</v>
      </c>
      <c r="I138" s="36">
        <f t="shared" si="1"/>
        <v>34158168</v>
      </c>
      <c r="J138" s="27">
        <f t="shared" si="2"/>
        <v>2517190</v>
      </c>
      <c r="K138" s="27">
        <f t="shared" si="2"/>
        <v>20610830</v>
      </c>
      <c r="L138" s="27">
        <f t="shared" si="2"/>
        <v>0</v>
      </c>
      <c r="M138" s="27">
        <f t="shared" si="2"/>
        <v>0</v>
      </c>
      <c r="N138" s="27">
        <f t="shared" si="2"/>
        <v>8809548</v>
      </c>
      <c r="O138" s="27">
        <f t="shared" si="2"/>
        <v>1350000</v>
      </c>
      <c r="P138" s="27">
        <f t="shared" si="2"/>
        <v>870600</v>
      </c>
    </row>
    <row r="140" spans="2:8" ht="12.75">
      <c r="B140" s="72" t="s">
        <v>1604</v>
      </c>
      <c r="C140" s="72"/>
      <c r="D140" s="72"/>
      <c r="E140" s="72"/>
      <c r="F140" s="72"/>
      <c r="G140" s="72"/>
      <c r="H140" s="72"/>
    </row>
    <row r="141" spans="2:8" ht="17.25" customHeight="1">
      <c r="B141" s="72" t="s">
        <v>1507</v>
      </c>
      <c r="C141" s="72"/>
      <c r="D141" s="72"/>
      <c r="E141" s="72"/>
      <c r="F141" s="72"/>
      <c r="G141" s="72"/>
      <c r="H141" s="72"/>
    </row>
  </sheetData>
  <sheetProtection/>
  <mergeCells count="9">
    <mergeCell ref="A2:P2"/>
    <mergeCell ref="E3:H3"/>
    <mergeCell ref="D4:H4"/>
    <mergeCell ref="I4:P4"/>
    <mergeCell ref="B140:H140"/>
    <mergeCell ref="B141:H14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30">
      <selection activeCell="G160" sqref="G160"/>
    </sheetView>
  </sheetViews>
  <sheetFormatPr defaultColWidth="9.140625" defaultRowHeight="12.75"/>
  <cols>
    <col min="1" max="1" width="12.140625" style="0" customWidth="1"/>
    <col min="2" max="2" width="9.7109375" style="0" customWidth="1"/>
    <col min="3" max="3" width="7.8515625" style="0" customWidth="1"/>
    <col min="4" max="4" width="7.2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7109375" style="0" customWidth="1"/>
    <col min="9" max="10" width="7.140625" style="0" customWidth="1"/>
    <col min="11" max="11" width="11.421875" style="0" customWidth="1"/>
    <col min="12" max="12" width="10.7109375" style="0" bestFit="1" customWidth="1"/>
    <col min="13" max="14" width="9.28125" style="0" bestFit="1" customWidth="1"/>
    <col min="15" max="15" width="9.421875" style="0" customWidth="1"/>
    <col min="16" max="16" width="9.140625" style="0" customWidth="1"/>
    <col min="17" max="17" width="7.57421875" style="0" customWidth="1"/>
  </cols>
  <sheetData>
    <row r="1" spans="1:3" ht="30" customHeight="1">
      <c r="A1" s="17" t="s">
        <v>1617</v>
      </c>
      <c r="B1" s="17"/>
      <c r="C1" s="17"/>
    </row>
    <row r="2" spans="1:17" ht="28.5" customHeight="1">
      <c r="A2" s="18" t="s">
        <v>1618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21.75" customHeight="1">
      <c r="B3" s="17"/>
      <c r="C3" s="17"/>
      <c r="D3" s="17"/>
      <c r="G3" s="17"/>
      <c r="H3" s="17"/>
      <c r="I3" s="17"/>
      <c r="Q3" s="17" t="s">
        <v>1366</v>
      </c>
    </row>
    <row r="4" spans="1:17" ht="33" customHeight="1">
      <c r="A4" s="19" t="s">
        <v>1367</v>
      </c>
      <c r="B4" s="20" t="s">
        <v>1368</v>
      </c>
      <c r="C4" s="20" t="s">
        <v>1369</v>
      </c>
      <c r="D4" s="24" t="s">
        <v>1619</v>
      </c>
      <c r="E4" s="24"/>
      <c r="F4" s="24"/>
      <c r="G4" s="24"/>
      <c r="H4" s="24"/>
      <c r="I4" s="24"/>
      <c r="J4" s="24"/>
      <c r="K4" s="21" t="s">
        <v>1620</v>
      </c>
      <c r="L4" s="22"/>
      <c r="M4" s="22"/>
      <c r="N4" s="23"/>
      <c r="O4" s="22" t="s">
        <v>1621</v>
      </c>
      <c r="P4" s="22"/>
      <c r="Q4" s="23"/>
    </row>
    <row r="5" spans="1:17" ht="52.5" customHeight="1">
      <c r="A5" s="51"/>
      <c r="B5" s="52"/>
      <c r="C5" s="52"/>
      <c r="D5" s="20" t="s">
        <v>1351</v>
      </c>
      <c r="E5" s="20" t="s">
        <v>1553</v>
      </c>
      <c r="F5" s="20" t="s">
        <v>1612</v>
      </c>
      <c r="G5" s="20" t="s">
        <v>1613</v>
      </c>
      <c r="H5" s="20" t="s">
        <v>1622</v>
      </c>
      <c r="I5" s="20" t="s">
        <v>1623</v>
      </c>
      <c r="J5" s="20" t="s">
        <v>1574</v>
      </c>
      <c r="K5" s="20" t="s">
        <v>1351</v>
      </c>
      <c r="L5" s="20" t="s">
        <v>1624</v>
      </c>
      <c r="M5" s="20" t="s">
        <v>1625</v>
      </c>
      <c r="N5" s="20" t="s">
        <v>1626</v>
      </c>
      <c r="O5" s="20" t="s">
        <v>1351</v>
      </c>
      <c r="P5" s="60" t="s">
        <v>1627</v>
      </c>
      <c r="Q5" s="60" t="s">
        <v>1628</v>
      </c>
    </row>
    <row r="6" spans="1:17" s="48" customFormat="1" ht="24.75" customHeight="1">
      <c r="A6" s="53" t="s">
        <v>1596</v>
      </c>
      <c r="B6" s="53">
        <v>2010101</v>
      </c>
      <c r="C6" s="53" t="s">
        <v>1385</v>
      </c>
      <c r="D6" s="54">
        <f>SUM(E6:J6)</f>
        <v>0</v>
      </c>
      <c r="E6" s="54"/>
      <c r="F6" s="54"/>
      <c r="G6" s="54"/>
      <c r="H6" s="54"/>
      <c r="I6" s="54"/>
      <c r="J6" s="54"/>
      <c r="K6" s="54">
        <f>SUM(L6:N6)</f>
        <v>0</v>
      </c>
      <c r="L6" s="53"/>
      <c r="M6" s="53"/>
      <c r="N6" s="53"/>
      <c r="O6" s="53">
        <f>SUM(P6:Q6)</f>
        <v>0</v>
      </c>
      <c r="P6" s="53"/>
      <c r="Q6" s="53"/>
    </row>
    <row r="7" spans="1:17" s="48" customFormat="1" ht="24.75" customHeight="1">
      <c r="A7" s="53" t="s">
        <v>1386</v>
      </c>
      <c r="B7" s="53">
        <v>2010201</v>
      </c>
      <c r="C7" s="53" t="s">
        <v>1385</v>
      </c>
      <c r="D7" s="54">
        <f aca="true" t="shared" si="0" ref="D7:D70">SUM(E7:J7)</f>
        <v>0</v>
      </c>
      <c r="E7" s="54"/>
      <c r="F7" s="54"/>
      <c r="G7" s="54"/>
      <c r="H7" s="53"/>
      <c r="I7" s="54"/>
      <c r="J7" s="54"/>
      <c r="K7" s="54">
        <f aca="true" t="shared" si="1" ref="K7:K70">SUM(L7:N7)</f>
        <v>0</v>
      </c>
      <c r="L7" s="53"/>
      <c r="M7" s="53"/>
      <c r="N7" s="53"/>
      <c r="O7" s="53">
        <f aca="true" t="shared" si="2" ref="O7:O70">SUM(P7:Q7)</f>
        <v>0</v>
      </c>
      <c r="P7" s="53"/>
      <c r="Q7" s="53"/>
    </row>
    <row r="8" spans="1:17" s="48" customFormat="1" ht="24.75" customHeight="1">
      <c r="A8" s="55" t="s">
        <v>1597</v>
      </c>
      <c r="B8" s="53">
        <v>2013101</v>
      </c>
      <c r="C8" s="53" t="s">
        <v>1385</v>
      </c>
      <c r="D8" s="54">
        <f t="shared" si="0"/>
        <v>0</v>
      </c>
      <c r="E8" s="54"/>
      <c r="F8" s="54"/>
      <c r="G8" s="54"/>
      <c r="H8" s="54"/>
      <c r="I8" s="54"/>
      <c r="J8" s="54"/>
      <c r="K8" s="54">
        <f t="shared" si="1"/>
        <v>0</v>
      </c>
      <c r="L8" s="53"/>
      <c r="M8" s="53"/>
      <c r="N8" s="53"/>
      <c r="O8" s="53">
        <f t="shared" si="2"/>
        <v>0</v>
      </c>
      <c r="P8" s="53"/>
      <c r="Q8" s="53"/>
    </row>
    <row r="9" spans="1:17" s="48" customFormat="1" ht="24.75" customHeight="1">
      <c r="A9" s="55" t="s">
        <v>1388</v>
      </c>
      <c r="B9" s="55">
        <v>2010301</v>
      </c>
      <c r="C9" s="53" t="s">
        <v>1385</v>
      </c>
      <c r="D9" s="54">
        <f t="shared" si="0"/>
        <v>0</v>
      </c>
      <c r="E9" s="54"/>
      <c r="F9" s="54"/>
      <c r="G9" s="54"/>
      <c r="H9" s="54"/>
      <c r="I9" s="54"/>
      <c r="J9" s="54"/>
      <c r="K9" s="54">
        <f t="shared" si="1"/>
        <v>0</v>
      </c>
      <c r="L9" s="53"/>
      <c r="M9" s="53"/>
      <c r="N9" s="53"/>
      <c r="O9" s="53">
        <f t="shared" si="2"/>
        <v>0</v>
      </c>
      <c r="P9" s="53"/>
      <c r="Q9" s="53"/>
    </row>
    <row r="10" spans="1:17" s="48" customFormat="1" ht="24.75" customHeight="1">
      <c r="A10" s="53" t="s">
        <v>1389</v>
      </c>
      <c r="B10" s="53"/>
      <c r="C10" s="53" t="s">
        <v>1385</v>
      </c>
      <c r="D10" s="54">
        <f t="shared" si="0"/>
        <v>0</v>
      </c>
      <c r="E10" s="53"/>
      <c r="F10" s="53"/>
      <c r="G10" s="53"/>
      <c r="H10" s="53"/>
      <c r="I10" s="53"/>
      <c r="J10" s="53"/>
      <c r="K10" s="54">
        <f t="shared" si="1"/>
        <v>0</v>
      </c>
      <c r="L10" s="53"/>
      <c r="M10" s="53"/>
      <c r="N10" s="53"/>
      <c r="O10" s="53">
        <f t="shared" si="2"/>
        <v>0</v>
      </c>
      <c r="P10" s="53"/>
      <c r="Q10" s="53"/>
    </row>
    <row r="11" spans="1:17" s="48" customFormat="1" ht="24.75" customHeight="1">
      <c r="A11" s="53" t="s">
        <v>1390</v>
      </c>
      <c r="B11" s="53">
        <v>2010601</v>
      </c>
      <c r="C11" s="53" t="s">
        <v>1385</v>
      </c>
      <c r="D11" s="54">
        <f t="shared" si="0"/>
        <v>0</v>
      </c>
      <c r="E11" s="54"/>
      <c r="F11" s="54"/>
      <c r="G11" s="54"/>
      <c r="H11" s="54"/>
      <c r="I11" s="54"/>
      <c r="J11" s="54"/>
      <c r="K11" s="54">
        <f t="shared" si="1"/>
        <v>0</v>
      </c>
      <c r="L11" s="53"/>
      <c r="M11" s="53"/>
      <c r="N11" s="53"/>
      <c r="O11" s="53">
        <f t="shared" si="2"/>
        <v>0</v>
      </c>
      <c r="P11" s="53"/>
      <c r="Q11" s="53"/>
    </row>
    <row r="12" spans="1:17" s="48" customFormat="1" ht="24.75" customHeight="1">
      <c r="A12" s="53" t="s">
        <v>1391</v>
      </c>
      <c r="B12" s="53">
        <v>2010308</v>
      </c>
      <c r="C12" s="53" t="s">
        <v>1385</v>
      </c>
      <c r="D12" s="54">
        <f t="shared" si="0"/>
        <v>0</v>
      </c>
      <c r="E12" s="54"/>
      <c r="F12" s="54"/>
      <c r="G12" s="54"/>
      <c r="H12" s="53"/>
      <c r="I12" s="54"/>
      <c r="J12" s="54"/>
      <c r="K12" s="54">
        <f t="shared" si="1"/>
        <v>0</v>
      </c>
      <c r="L12" s="53"/>
      <c r="M12" s="53"/>
      <c r="N12" s="53"/>
      <c r="O12" s="53">
        <f t="shared" si="2"/>
        <v>0</v>
      </c>
      <c r="P12" s="53"/>
      <c r="Q12" s="53"/>
    </row>
    <row r="13" spans="1:17" s="48" customFormat="1" ht="24.75" customHeight="1">
      <c r="A13" s="53" t="s">
        <v>1392</v>
      </c>
      <c r="B13" s="53">
        <v>2010407</v>
      </c>
      <c r="C13" s="53" t="s">
        <v>1385</v>
      </c>
      <c r="D13" s="54">
        <f t="shared" si="0"/>
        <v>0</v>
      </c>
      <c r="E13" s="54"/>
      <c r="F13" s="54"/>
      <c r="G13" s="54"/>
      <c r="H13" s="54"/>
      <c r="I13" s="54"/>
      <c r="J13" s="54"/>
      <c r="K13" s="54">
        <f t="shared" si="1"/>
        <v>0</v>
      </c>
      <c r="L13" s="53"/>
      <c r="M13" s="53"/>
      <c r="N13" s="53"/>
      <c r="O13" s="53">
        <f t="shared" si="2"/>
        <v>0</v>
      </c>
      <c r="P13" s="53"/>
      <c r="Q13" s="53"/>
    </row>
    <row r="14" spans="1:17" s="48" customFormat="1" ht="24.75" customHeight="1">
      <c r="A14" s="56" t="s">
        <v>1393</v>
      </c>
      <c r="B14" s="56">
        <v>2012901</v>
      </c>
      <c r="C14" s="53" t="s">
        <v>1385</v>
      </c>
      <c r="D14" s="54">
        <f t="shared" si="0"/>
        <v>0</v>
      </c>
      <c r="E14" s="54"/>
      <c r="F14" s="54"/>
      <c r="G14" s="54"/>
      <c r="H14" s="54"/>
      <c r="I14" s="54"/>
      <c r="J14" s="54"/>
      <c r="K14" s="54">
        <f t="shared" si="1"/>
        <v>0</v>
      </c>
      <c r="L14" s="53"/>
      <c r="M14" s="53"/>
      <c r="N14" s="53"/>
      <c r="O14" s="53">
        <f t="shared" si="2"/>
        <v>0</v>
      </c>
      <c r="P14" s="53"/>
      <c r="Q14" s="53"/>
    </row>
    <row r="15" spans="1:17" s="48" customFormat="1" ht="24.75" customHeight="1">
      <c r="A15" s="53" t="s">
        <v>1394</v>
      </c>
      <c r="B15" s="53">
        <v>2012901</v>
      </c>
      <c r="C15" s="53" t="s">
        <v>1385</v>
      </c>
      <c r="D15" s="54">
        <f t="shared" si="0"/>
        <v>0</v>
      </c>
      <c r="E15" s="54"/>
      <c r="F15" s="54"/>
      <c r="G15" s="54"/>
      <c r="H15" s="53"/>
      <c r="I15" s="54"/>
      <c r="J15" s="54"/>
      <c r="K15" s="54">
        <f t="shared" si="1"/>
        <v>0</v>
      </c>
      <c r="L15" s="53"/>
      <c r="M15" s="53"/>
      <c r="N15" s="53"/>
      <c r="O15" s="53">
        <f t="shared" si="2"/>
        <v>0</v>
      </c>
      <c r="P15" s="53"/>
      <c r="Q15" s="53"/>
    </row>
    <row r="16" spans="1:17" s="48" customFormat="1" ht="24.75" customHeight="1">
      <c r="A16" s="53" t="s">
        <v>1395</v>
      </c>
      <c r="B16" s="53">
        <v>2010301</v>
      </c>
      <c r="C16" s="53" t="s">
        <v>1385</v>
      </c>
      <c r="D16" s="54">
        <f t="shared" si="0"/>
        <v>0</v>
      </c>
      <c r="E16" s="54"/>
      <c r="F16" s="54"/>
      <c r="G16" s="54"/>
      <c r="H16" s="54"/>
      <c r="I16" s="54"/>
      <c r="J16" s="54"/>
      <c r="K16" s="54">
        <f t="shared" si="1"/>
        <v>0</v>
      </c>
      <c r="L16" s="53"/>
      <c r="M16" s="53"/>
      <c r="N16" s="53"/>
      <c r="O16" s="53">
        <f t="shared" si="2"/>
        <v>0</v>
      </c>
      <c r="P16" s="53"/>
      <c r="Q16" s="53"/>
    </row>
    <row r="17" spans="1:17" s="48" customFormat="1" ht="24.75" customHeight="1">
      <c r="A17" s="53" t="s">
        <v>1396</v>
      </c>
      <c r="B17" s="53">
        <v>2013601</v>
      </c>
      <c r="C17" s="53" t="s">
        <v>1385</v>
      </c>
      <c r="D17" s="54">
        <f t="shared" si="0"/>
        <v>0</v>
      </c>
      <c r="E17" s="54"/>
      <c r="F17" s="54"/>
      <c r="G17" s="54"/>
      <c r="H17" s="54"/>
      <c r="I17" s="54"/>
      <c r="J17" s="53"/>
      <c r="K17" s="54">
        <f t="shared" si="1"/>
        <v>0</v>
      </c>
      <c r="L17" s="53"/>
      <c r="M17" s="53"/>
      <c r="N17" s="53"/>
      <c r="O17" s="53">
        <f t="shared" si="2"/>
        <v>0</v>
      </c>
      <c r="P17" s="53"/>
      <c r="Q17" s="53"/>
    </row>
    <row r="18" spans="1:17" s="48" customFormat="1" ht="24.75" customHeight="1">
      <c r="A18" s="53" t="s">
        <v>1598</v>
      </c>
      <c r="B18" s="53">
        <v>2010301</v>
      </c>
      <c r="C18" s="53" t="s">
        <v>1385</v>
      </c>
      <c r="D18" s="54">
        <f t="shared" si="0"/>
        <v>0</v>
      </c>
      <c r="E18" s="54"/>
      <c r="F18" s="54"/>
      <c r="G18" s="54"/>
      <c r="H18" s="54"/>
      <c r="I18" s="54"/>
      <c r="J18" s="54"/>
      <c r="K18" s="54">
        <f t="shared" si="1"/>
        <v>0</v>
      </c>
      <c r="L18" s="53"/>
      <c r="M18" s="53"/>
      <c r="N18" s="53"/>
      <c r="O18" s="53">
        <f t="shared" si="2"/>
        <v>0</v>
      </c>
      <c r="P18" s="53"/>
      <c r="Q18" s="53"/>
    </row>
    <row r="19" spans="1:17" s="48" customFormat="1" ht="24.75" customHeight="1">
      <c r="A19" s="55" t="s">
        <v>1398</v>
      </c>
      <c r="B19" s="53">
        <v>2010301</v>
      </c>
      <c r="C19" s="53" t="s">
        <v>1385</v>
      </c>
      <c r="D19" s="54">
        <f t="shared" si="0"/>
        <v>0</v>
      </c>
      <c r="E19" s="53"/>
      <c r="F19" s="53"/>
      <c r="G19" s="53"/>
      <c r="H19" s="53"/>
      <c r="I19" s="53"/>
      <c r="J19" s="53"/>
      <c r="K19" s="54">
        <f t="shared" si="1"/>
        <v>0</v>
      </c>
      <c r="L19" s="53"/>
      <c r="M19" s="53"/>
      <c r="N19" s="53"/>
      <c r="O19" s="53">
        <f t="shared" si="2"/>
        <v>0</v>
      </c>
      <c r="P19" s="53"/>
      <c r="Q19" s="53"/>
    </row>
    <row r="20" spans="1:17" s="48" customFormat="1" ht="24.75" customHeight="1">
      <c r="A20" s="53" t="s">
        <v>1399</v>
      </c>
      <c r="B20" s="53">
        <v>2010301</v>
      </c>
      <c r="C20" s="53" t="s">
        <v>1385</v>
      </c>
      <c r="D20" s="54">
        <f t="shared" si="0"/>
        <v>0</v>
      </c>
      <c r="E20" s="54"/>
      <c r="F20" s="54"/>
      <c r="G20" s="54"/>
      <c r="H20" s="54"/>
      <c r="I20" s="54"/>
      <c r="J20" s="54"/>
      <c r="K20" s="54">
        <f t="shared" si="1"/>
        <v>0</v>
      </c>
      <c r="L20" s="53"/>
      <c r="M20" s="53"/>
      <c r="N20" s="53"/>
      <c r="O20" s="53">
        <f t="shared" si="2"/>
        <v>0</v>
      </c>
      <c r="P20" s="53"/>
      <c r="Q20" s="53"/>
    </row>
    <row r="21" spans="1:17" s="48" customFormat="1" ht="24.75" customHeight="1">
      <c r="A21" s="53" t="s">
        <v>1400</v>
      </c>
      <c r="B21" s="53">
        <v>2012801</v>
      </c>
      <c r="C21" s="53" t="s">
        <v>1385</v>
      </c>
      <c r="D21" s="54">
        <f t="shared" si="0"/>
        <v>0</v>
      </c>
      <c r="E21" s="54"/>
      <c r="F21" s="54"/>
      <c r="G21" s="54"/>
      <c r="H21" s="54"/>
      <c r="I21" s="54"/>
      <c r="J21" s="53"/>
      <c r="K21" s="54">
        <f t="shared" si="1"/>
        <v>0</v>
      </c>
      <c r="L21" s="53"/>
      <c r="M21" s="53"/>
      <c r="N21" s="53"/>
      <c r="O21" s="53">
        <f t="shared" si="2"/>
        <v>0</v>
      </c>
      <c r="P21" s="53"/>
      <c r="Q21" s="53"/>
    </row>
    <row r="22" spans="1:17" s="48" customFormat="1" ht="24.75" customHeight="1">
      <c r="A22" s="53" t="s">
        <v>1401</v>
      </c>
      <c r="B22" s="53">
        <v>2013401</v>
      </c>
      <c r="C22" s="53" t="s">
        <v>1385</v>
      </c>
      <c r="D22" s="54">
        <f t="shared" si="0"/>
        <v>0</v>
      </c>
      <c r="E22" s="53"/>
      <c r="F22" s="53"/>
      <c r="G22" s="53"/>
      <c r="H22" s="53"/>
      <c r="I22" s="53"/>
      <c r="J22" s="53"/>
      <c r="K22" s="54">
        <f t="shared" si="1"/>
        <v>0</v>
      </c>
      <c r="L22" s="53"/>
      <c r="M22" s="53"/>
      <c r="N22" s="53"/>
      <c r="O22" s="53">
        <f t="shared" si="2"/>
        <v>0</v>
      </c>
      <c r="P22" s="53"/>
      <c r="Q22" s="53"/>
    </row>
    <row r="23" spans="1:17" s="48" customFormat="1" ht="24.75" customHeight="1">
      <c r="A23" s="53" t="s">
        <v>1402</v>
      </c>
      <c r="B23" s="53">
        <v>2011001</v>
      </c>
      <c r="C23" s="53" t="s">
        <v>1385</v>
      </c>
      <c r="D23" s="54">
        <f t="shared" si="0"/>
        <v>0</v>
      </c>
      <c r="E23" s="54"/>
      <c r="F23" s="54"/>
      <c r="G23" s="54"/>
      <c r="H23" s="54"/>
      <c r="I23" s="54"/>
      <c r="J23" s="54"/>
      <c r="K23" s="54">
        <f t="shared" si="1"/>
        <v>0</v>
      </c>
      <c r="L23" s="53"/>
      <c r="M23" s="53"/>
      <c r="N23" s="53"/>
      <c r="O23" s="53">
        <f t="shared" si="2"/>
        <v>0</v>
      </c>
      <c r="P23" s="53"/>
      <c r="Q23" s="53"/>
    </row>
    <row r="24" spans="1:17" s="48" customFormat="1" ht="24.75" customHeight="1">
      <c r="A24" s="53" t="s">
        <v>1403</v>
      </c>
      <c r="B24" s="53">
        <v>2012906</v>
      </c>
      <c r="C24" s="53" t="s">
        <v>1385</v>
      </c>
      <c r="D24" s="54">
        <f t="shared" si="0"/>
        <v>0</v>
      </c>
      <c r="E24" s="53"/>
      <c r="F24" s="53"/>
      <c r="G24" s="53"/>
      <c r="H24" s="53"/>
      <c r="I24" s="53"/>
      <c r="J24" s="53"/>
      <c r="K24" s="54">
        <f t="shared" si="1"/>
        <v>0</v>
      </c>
      <c r="L24" s="53"/>
      <c r="M24" s="53"/>
      <c r="N24" s="53"/>
      <c r="O24" s="53">
        <f t="shared" si="2"/>
        <v>0</v>
      </c>
      <c r="P24" s="53"/>
      <c r="Q24" s="53"/>
    </row>
    <row r="25" spans="1:17" s="48" customFormat="1" ht="24.75" customHeight="1">
      <c r="A25" s="53" t="s">
        <v>1404</v>
      </c>
      <c r="B25" s="53">
        <v>2010301</v>
      </c>
      <c r="C25" s="53" t="s">
        <v>1385</v>
      </c>
      <c r="D25" s="54">
        <f t="shared" si="0"/>
        <v>0</v>
      </c>
      <c r="E25" s="54"/>
      <c r="F25" s="54"/>
      <c r="G25" s="54"/>
      <c r="H25" s="54"/>
      <c r="I25" s="54"/>
      <c r="J25" s="54"/>
      <c r="K25" s="54">
        <f t="shared" si="1"/>
        <v>0</v>
      </c>
      <c r="L25" s="53"/>
      <c r="M25" s="53"/>
      <c r="N25" s="53"/>
      <c r="O25" s="53">
        <f t="shared" si="2"/>
        <v>0</v>
      </c>
      <c r="P25" s="53"/>
      <c r="Q25" s="53"/>
    </row>
    <row r="26" spans="1:17" s="48" customFormat="1" ht="24.75" customHeight="1">
      <c r="A26" s="53" t="s">
        <v>1405</v>
      </c>
      <c r="B26" s="53">
        <v>2013201</v>
      </c>
      <c r="C26" s="53" t="s">
        <v>1385</v>
      </c>
      <c r="D26" s="54">
        <f t="shared" si="0"/>
        <v>0</v>
      </c>
      <c r="E26" s="54"/>
      <c r="F26" s="54"/>
      <c r="G26" s="54"/>
      <c r="H26" s="54"/>
      <c r="I26" s="54"/>
      <c r="J26" s="54"/>
      <c r="K26" s="54">
        <f t="shared" si="1"/>
        <v>50000</v>
      </c>
      <c r="L26" s="53"/>
      <c r="M26" s="53">
        <v>50000</v>
      </c>
      <c r="N26" s="53"/>
      <c r="O26" s="53">
        <f t="shared" si="2"/>
        <v>0</v>
      </c>
      <c r="P26" s="53"/>
      <c r="Q26" s="53"/>
    </row>
    <row r="27" spans="1:17" s="48" customFormat="1" ht="24.75" customHeight="1">
      <c r="A27" s="53" t="s">
        <v>1406</v>
      </c>
      <c r="B27" s="53">
        <v>2010301</v>
      </c>
      <c r="C27" s="53" t="s">
        <v>1385</v>
      </c>
      <c r="D27" s="54">
        <f t="shared" si="0"/>
        <v>0</v>
      </c>
      <c r="E27" s="53"/>
      <c r="F27" s="53"/>
      <c r="G27" s="53"/>
      <c r="H27" s="53"/>
      <c r="I27" s="53"/>
      <c r="J27" s="53"/>
      <c r="K27" s="54">
        <f t="shared" si="1"/>
        <v>0</v>
      </c>
      <c r="L27" s="53"/>
      <c r="M27" s="53"/>
      <c r="N27" s="53"/>
      <c r="O27" s="53">
        <f t="shared" si="2"/>
        <v>0</v>
      </c>
      <c r="P27" s="53"/>
      <c r="Q27" s="53"/>
    </row>
    <row r="28" spans="1:17" s="48" customFormat="1" ht="24.75" customHeight="1">
      <c r="A28" s="53" t="s">
        <v>1599</v>
      </c>
      <c r="B28" s="53">
        <v>2011101</v>
      </c>
      <c r="C28" s="53" t="s">
        <v>1385</v>
      </c>
      <c r="D28" s="54">
        <f t="shared" si="0"/>
        <v>0</v>
      </c>
      <c r="E28" s="54"/>
      <c r="F28" s="54"/>
      <c r="G28" s="54"/>
      <c r="H28" s="54"/>
      <c r="I28" s="54"/>
      <c r="J28" s="54"/>
      <c r="K28" s="54">
        <f t="shared" si="1"/>
        <v>0</v>
      </c>
      <c r="L28" s="53"/>
      <c r="M28" s="53"/>
      <c r="N28" s="53"/>
      <c r="O28" s="53">
        <f t="shared" si="2"/>
        <v>0</v>
      </c>
      <c r="P28" s="53"/>
      <c r="Q28" s="53"/>
    </row>
    <row r="29" spans="1:17" s="48" customFormat="1" ht="24.75" customHeight="1">
      <c r="A29" s="53" t="s">
        <v>1408</v>
      </c>
      <c r="B29" s="53">
        <v>2011101</v>
      </c>
      <c r="C29" s="53" t="s">
        <v>1385</v>
      </c>
      <c r="D29" s="54">
        <f t="shared" si="0"/>
        <v>0</v>
      </c>
      <c r="E29" s="53"/>
      <c r="F29" s="53"/>
      <c r="G29" s="53"/>
      <c r="H29" s="53"/>
      <c r="I29" s="53"/>
      <c r="J29" s="53"/>
      <c r="K29" s="54">
        <f t="shared" si="1"/>
        <v>0</v>
      </c>
      <c r="L29" s="53"/>
      <c r="M29" s="53"/>
      <c r="N29" s="53"/>
      <c r="O29" s="53">
        <f t="shared" si="2"/>
        <v>0</v>
      </c>
      <c r="P29" s="53"/>
      <c r="Q29" s="53"/>
    </row>
    <row r="30" spans="1:17" s="48" customFormat="1" ht="24.75" customHeight="1">
      <c r="A30" s="53" t="s">
        <v>1600</v>
      </c>
      <c r="B30" s="53"/>
      <c r="C30" s="53" t="s">
        <v>1385</v>
      </c>
      <c r="D30" s="54">
        <f t="shared" si="0"/>
        <v>0</v>
      </c>
      <c r="E30" s="53"/>
      <c r="F30" s="53"/>
      <c r="G30" s="53"/>
      <c r="H30" s="53"/>
      <c r="I30" s="53"/>
      <c r="J30" s="53"/>
      <c r="K30" s="54">
        <f t="shared" si="1"/>
        <v>0</v>
      </c>
      <c r="L30" s="53"/>
      <c r="M30" s="53"/>
      <c r="N30" s="53"/>
      <c r="O30" s="53">
        <f t="shared" si="2"/>
        <v>0</v>
      </c>
      <c r="P30" s="53"/>
      <c r="Q30" s="53"/>
    </row>
    <row r="31" spans="1:17" s="48" customFormat="1" ht="24.75" customHeight="1">
      <c r="A31" s="57" t="s">
        <v>1410</v>
      </c>
      <c r="B31" s="53">
        <v>2010801</v>
      </c>
      <c r="C31" s="53" t="s">
        <v>1385</v>
      </c>
      <c r="D31" s="54">
        <f t="shared" si="0"/>
        <v>0</v>
      </c>
      <c r="E31" s="53"/>
      <c r="F31" s="53"/>
      <c r="G31" s="53"/>
      <c r="H31" s="53"/>
      <c r="I31" s="54"/>
      <c r="J31" s="54"/>
      <c r="K31" s="54">
        <f t="shared" si="1"/>
        <v>0</v>
      </c>
      <c r="L31" s="54"/>
      <c r="M31" s="54"/>
      <c r="N31" s="53"/>
      <c r="O31" s="53">
        <f t="shared" si="2"/>
        <v>0</v>
      </c>
      <c r="P31" s="53"/>
      <c r="Q31" s="53"/>
    </row>
    <row r="32" spans="1:17" s="48" customFormat="1" ht="24.75" customHeight="1">
      <c r="A32" s="53" t="s">
        <v>1411</v>
      </c>
      <c r="B32" s="53">
        <v>2010301</v>
      </c>
      <c r="C32" s="53" t="s">
        <v>1385</v>
      </c>
      <c r="D32" s="54">
        <f t="shared" si="0"/>
        <v>0</v>
      </c>
      <c r="E32" s="54"/>
      <c r="F32" s="54"/>
      <c r="G32" s="54"/>
      <c r="H32" s="54"/>
      <c r="I32" s="54"/>
      <c r="J32" s="54"/>
      <c r="K32" s="54">
        <f t="shared" si="1"/>
        <v>0</v>
      </c>
      <c r="L32" s="53"/>
      <c r="M32" s="53"/>
      <c r="N32" s="53"/>
      <c r="O32" s="53">
        <f t="shared" si="2"/>
        <v>0</v>
      </c>
      <c r="P32" s="53"/>
      <c r="Q32" s="53"/>
    </row>
    <row r="33" spans="1:17" s="48" customFormat="1" ht="24.75" customHeight="1">
      <c r="A33" s="53" t="s">
        <v>1412</v>
      </c>
      <c r="B33" s="53">
        <v>2013801</v>
      </c>
      <c r="C33" s="53" t="s">
        <v>1385</v>
      </c>
      <c r="D33" s="54">
        <f t="shared" si="0"/>
        <v>0</v>
      </c>
      <c r="E33" s="54"/>
      <c r="F33" s="54"/>
      <c r="G33" s="54"/>
      <c r="H33" s="54"/>
      <c r="I33" s="54"/>
      <c r="J33" s="54"/>
      <c r="K33" s="54">
        <f t="shared" si="1"/>
        <v>0</v>
      </c>
      <c r="L33" s="53"/>
      <c r="M33" s="53"/>
      <c r="N33" s="53"/>
      <c r="O33" s="53">
        <f t="shared" si="2"/>
        <v>0</v>
      </c>
      <c r="P33" s="53"/>
      <c r="Q33" s="53"/>
    </row>
    <row r="34" spans="1:17" s="48" customFormat="1" ht="24.75" customHeight="1">
      <c r="A34" s="55" t="s">
        <v>1601</v>
      </c>
      <c r="B34" s="57"/>
      <c r="C34" s="53" t="s">
        <v>1385</v>
      </c>
      <c r="D34" s="54">
        <f t="shared" si="0"/>
        <v>0</v>
      </c>
      <c r="E34" s="53"/>
      <c r="F34" s="53"/>
      <c r="G34" s="53"/>
      <c r="H34" s="53"/>
      <c r="I34" s="53"/>
      <c r="J34" s="53"/>
      <c r="K34" s="54">
        <f t="shared" si="1"/>
        <v>0</v>
      </c>
      <c r="L34" s="53"/>
      <c r="M34" s="53"/>
      <c r="N34" s="53"/>
      <c r="O34" s="53">
        <f t="shared" si="2"/>
        <v>0</v>
      </c>
      <c r="P34" s="53"/>
      <c r="Q34" s="53"/>
    </row>
    <row r="35" spans="1:17" s="48" customFormat="1" ht="24.75" customHeight="1">
      <c r="A35" s="53"/>
      <c r="B35" s="56">
        <v>2040201</v>
      </c>
      <c r="C35" s="53" t="s">
        <v>1385</v>
      </c>
      <c r="D35" s="54">
        <f t="shared" si="0"/>
        <v>0</v>
      </c>
      <c r="E35" s="54"/>
      <c r="F35" s="54"/>
      <c r="G35" s="54"/>
      <c r="H35" s="54"/>
      <c r="I35" s="54"/>
      <c r="J35" s="54"/>
      <c r="K35" s="54">
        <f t="shared" si="1"/>
        <v>0</v>
      </c>
      <c r="L35" s="53"/>
      <c r="M35" s="53"/>
      <c r="N35" s="53"/>
      <c r="O35" s="53">
        <f t="shared" si="2"/>
        <v>0</v>
      </c>
      <c r="P35" s="53"/>
      <c r="Q35" s="53"/>
    </row>
    <row r="36" spans="1:17" s="48" customFormat="1" ht="24.75" customHeight="1">
      <c r="A36" s="56" t="s">
        <v>1415</v>
      </c>
      <c r="B36" s="56">
        <v>2040103</v>
      </c>
      <c r="C36" s="53" t="s">
        <v>1385</v>
      </c>
      <c r="D36" s="54">
        <f t="shared" si="0"/>
        <v>0</v>
      </c>
      <c r="E36" s="53"/>
      <c r="F36" s="53"/>
      <c r="G36" s="53"/>
      <c r="H36" s="53"/>
      <c r="I36" s="53"/>
      <c r="J36" s="53"/>
      <c r="K36" s="54">
        <f t="shared" si="1"/>
        <v>0</v>
      </c>
      <c r="L36" s="53"/>
      <c r="M36" s="53"/>
      <c r="N36" s="53"/>
      <c r="O36" s="53">
        <f t="shared" si="2"/>
        <v>0</v>
      </c>
      <c r="P36" s="53"/>
      <c r="Q36" s="53"/>
    </row>
    <row r="37" spans="1:17" s="48" customFormat="1" ht="24.75" customHeight="1">
      <c r="A37" s="56" t="s">
        <v>1416</v>
      </c>
      <c r="B37" s="56">
        <v>2040221</v>
      </c>
      <c r="C37" s="53" t="s">
        <v>1385</v>
      </c>
      <c r="D37" s="54">
        <f t="shared" si="0"/>
        <v>0</v>
      </c>
      <c r="E37" s="53"/>
      <c r="F37" s="53"/>
      <c r="G37" s="53"/>
      <c r="H37" s="53"/>
      <c r="I37" s="53"/>
      <c r="J37" s="53"/>
      <c r="K37" s="54">
        <f t="shared" si="1"/>
        <v>0</v>
      </c>
      <c r="L37" s="53"/>
      <c r="M37" s="53"/>
      <c r="N37" s="53"/>
      <c r="O37" s="53">
        <f t="shared" si="2"/>
        <v>0</v>
      </c>
      <c r="P37" s="53"/>
      <c r="Q37" s="53"/>
    </row>
    <row r="38" spans="1:17" s="48" customFormat="1" ht="24.75" customHeight="1">
      <c r="A38" s="56" t="s">
        <v>1417</v>
      </c>
      <c r="B38" s="56">
        <v>2040201</v>
      </c>
      <c r="C38" s="53" t="s">
        <v>1385</v>
      </c>
      <c r="D38" s="54">
        <f t="shared" si="0"/>
        <v>0</v>
      </c>
      <c r="E38" s="53"/>
      <c r="F38" s="53"/>
      <c r="G38" s="53"/>
      <c r="H38" s="53"/>
      <c r="I38" s="53"/>
      <c r="J38" s="53"/>
      <c r="K38" s="54">
        <f t="shared" si="1"/>
        <v>0</v>
      </c>
      <c r="L38" s="53"/>
      <c r="M38" s="53"/>
      <c r="N38" s="53"/>
      <c r="O38" s="53">
        <f t="shared" si="2"/>
        <v>0</v>
      </c>
      <c r="P38" s="53"/>
      <c r="Q38" s="53"/>
    </row>
    <row r="39" spans="1:17" s="48" customFormat="1" ht="24.75" customHeight="1">
      <c r="A39" s="56" t="s">
        <v>1418</v>
      </c>
      <c r="B39" s="56">
        <v>2040601</v>
      </c>
      <c r="C39" s="53" t="s">
        <v>1385</v>
      </c>
      <c r="D39" s="54">
        <f t="shared" si="0"/>
        <v>0</v>
      </c>
      <c r="E39" s="53"/>
      <c r="F39" s="53"/>
      <c r="G39" s="53"/>
      <c r="H39" s="53"/>
      <c r="I39" s="53"/>
      <c r="J39" s="53"/>
      <c r="K39" s="54">
        <f t="shared" si="1"/>
        <v>0</v>
      </c>
      <c r="L39" s="53"/>
      <c r="M39" s="53"/>
      <c r="N39" s="53"/>
      <c r="O39" s="53">
        <f t="shared" si="2"/>
        <v>0</v>
      </c>
      <c r="P39" s="53"/>
      <c r="Q39" s="53"/>
    </row>
    <row r="40" spans="1:17" s="48" customFormat="1" ht="24.75" customHeight="1">
      <c r="A40" s="56" t="s">
        <v>1419</v>
      </c>
      <c r="B40" s="56">
        <v>2040101</v>
      </c>
      <c r="C40" s="53" t="s">
        <v>1385</v>
      </c>
      <c r="D40" s="54">
        <f t="shared" si="0"/>
        <v>0</v>
      </c>
      <c r="E40" s="53"/>
      <c r="F40" s="53"/>
      <c r="G40" s="53"/>
      <c r="H40" s="53"/>
      <c r="I40" s="53"/>
      <c r="J40" s="53"/>
      <c r="K40" s="54">
        <f t="shared" si="1"/>
        <v>0</v>
      </c>
      <c r="L40" s="53"/>
      <c r="M40" s="53"/>
      <c r="N40" s="53"/>
      <c r="O40" s="53">
        <f t="shared" si="2"/>
        <v>0</v>
      </c>
      <c r="P40" s="53"/>
      <c r="Q40" s="53"/>
    </row>
    <row r="41" spans="1:17" s="48" customFormat="1" ht="24.75" customHeight="1">
      <c r="A41" s="56" t="s">
        <v>1420</v>
      </c>
      <c r="B41" s="58">
        <v>2013101</v>
      </c>
      <c r="C41" s="53" t="s">
        <v>1385</v>
      </c>
      <c r="D41" s="54">
        <f t="shared" si="0"/>
        <v>0</v>
      </c>
      <c r="E41" s="53"/>
      <c r="F41" s="53"/>
      <c r="G41" s="53"/>
      <c r="H41" s="53"/>
      <c r="I41" s="53"/>
      <c r="J41" s="53"/>
      <c r="K41" s="54">
        <f t="shared" si="1"/>
        <v>0</v>
      </c>
      <c r="L41" s="53"/>
      <c r="M41" s="53"/>
      <c r="N41" s="53"/>
      <c r="O41" s="53">
        <f t="shared" si="2"/>
        <v>0</v>
      </c>
      <c r="P41" s="53"/>
      <c r="Q41" s="53"/>
    </row>
    <row r="42" spans="1:17" s="48" customFormat="1" ht="24.75" customHeight="1">
      <c r="A42" s="58" t="s">
        <v>1421</v>
      </c>
      <c r="B42" s="56">
        <v>2040501</v>
      </c>
      <c r="C42" s="53" t="s">
        <v>1385</v>
      </c>
      <c r="D42" s="54">
        <f t="shared" si="0"/>
        <v>0</v>
      </c>
      <c r="E42" s="53"/>
      <c r="F42" s="53"/>
      <c r="G42" s="53"/>
      <c r="H42" s="53"/>
      <c r="I42" s="53"/>
      <c r="J42" s="53"/>
      <c r="K42" s="54">
        <f t="shared" si="1"/>
        <v>0</v>
      </c>
      <c r="L42" s="53"/>
      <c r="M42" s="53"/>
      <c r="N42" s="53"/>
      <c r="O42" s="53">
        <f t="shared" si="2"/>
        <v>0</v>
      </c>
      <c r="P42" s="53"/>
      <c r="Q42" s="53"/>
    </row>
    <row r="43" spans="1:17" s="48" customFormat="1" ht="24.75" customHeight="1">
      <c r="A43" s="56" t="s">
        <v>1422</v>
      </c>
      <c r="B43" s="57">
        <v>2039901</v>
      </c>
      <c r="C43" s="53" t="s">
        <v>1385</v>
      </c>
      <c r="D43" s="54">
        <f t="shared" si="0"/>
        <v>0</v>
      </c>
      <c r="E43" s="53"/>
      <c r="F43" s="53"/>
      <c r="G43" s="53"/>
      <c r="H43" s="53"/>
      <c r="I43" s="53"/>
      <c r="J43" s="53"/>
      <c r="K43" s="54">
        <f t="shared" si="1"/>
        <v>0</v>
      </c>
      <c r="L43" s="53"/>
      <c r="M43" s="53"/>
      <c r="N43" s="53"/>
      <c r="O43" s="53">
        <f t="shared" si="2"/>
        <v>0</v>
      </c>
      <c r="P43" s="53"/>
      <c r="Q43" s="53"/>
    </row>
    <row r="44" spans="1:17" s="48" customFormat="1" ht="24.75" customHeight="1">
      <c r="A44" s="57" t="s">
        <v>1423</v>
      </c>
      <c r="B44" s="59">
        <v>2010350</v>
      </c>
      <c r="C44" s="53" t="s">
        <v>1385</v>
      </c>
      <c r="D44" s="54">
        <f t="shared" si="0"/>
        <v>0</v>
      </c>
      <c r="E44" s="54"/>
      <c r="F44" s="54"/>
      <c r="G44" s="54"/>
      <c r="H44" s="54"/>
      <c r="I44" s="54"/>
      <c r="J44" s="54"/>
      <c r="K44" s="54">
        <f t="shared" si="1"/>
        <v>0</v>
      </c>
      <c r="L44" s="53"/>
      <c r="M44" s="53"/>
      <c r="N44" s="53"/>
      <c r="O44" s="53">
        <f t="shared" si="2"/>
        <v>0</v>
      </c>
      <c r="P44" s="53"/>
      <c r="Q44" s="53"/>
    </row>
    <row r="45" spans="1:17" s="48" customFormat="1" ht="24.75" customHeight="1">
      <c r="A45" s="59" t="s">
        <v>1424</v>
      </c>
      <c r="B45" s="59">
        <v>2011301</v>
      </c>
      <c r="C45" s="53" t="s">
        <v>1385</v>
      </c>
      <c r="D45" s="54">
        <f t="shared" si="0"/>
        <v>0</v>
      </c>
      <c r="E45" s="53"/>
      <c r="F45" s="53"/>
      <c r="G45" s="53"/>
      <c r="H45" s="53"/>
      <c r="I45" s="53"/>
      <c r="J45" s="54"/>
      <c r="K45" s="54">
        <f t="shared" si="1"/>
        <v>672696</v>
      </c>
      <c r="L45" s="53">
        <v>544096</v>
      </c>
      <c r="M45" s="53">
        <v>128600</v>
      </c>
      <c r="N45" s="53"/>
      <c r="O45" s="53">
        <f t="shared" si="2"/>
        <v>0</v>
      </c>
      <c r="P45" s="53"/>
      <c r="Q45" s="53"/>
    </row>
    <row r="46" spans="1:17" s="48" customFormat="1" ht="24.75" customHeight="1">
      <c r="A46" s="59" t="s">
        <v>1524</v>
      </c>
      <c r="B46" s="59">
        <v>2011350</v>
      </c>
      <c r="C46" s="53" t="s">
        <v>1385</v>
      </c>
      <c r="D46" s="54">
        <f t="shared" si="0"/>
        <v>0</v>
      </c>
      <c r="E46" s="53"/>
      <c r="F46" s="53"/>
      <c r="G46" s="53"/>
      <c r="H46" s="53"/>
      <c r="I46" s="53"/>
      <c r="J46" s="54"/>
      <c r="K46" s="54">
        <f t="shared" si="1"/>
        <v>0</v>
      </c>
      <c r="L46" s="53"/>
      <c r="M46" s="53"/>
      <c r="N46" s="53"/>
      <c r="O46" s="53">
        <f t="shared" si="2"/>
        <v>0</v>
      </c>
      <c r="P46" s="53"/>
      <c r="Q46" s="53"/>
    </row>
    <row r="47" spans="1:17" s="48" customFormat="1" ht="24.75" customHeight="1">
      <c r="A47" s="59" t="s">
        <v>1602</v>
      </c>
      <c r="B47" s="59">
        <v>2011350</v>
      </c>
      <c r="C47" s="53" t="s">
        <v>1385</v>
      </c>
      <c r="D47" s="54">
        <f t="shared" si="0"/>
        <v>0</v>
      </c>
      <c r="E47" s="53"/>
      <c r="F47" s="53"/>
      <c r="G47" s="53"/>
      <c r="H47" s="53"/>
      <c r="I47" s="53"/>
      <c r="J47" s="53"/>
      <c r="K47" s="54">
        <f t="shared" si="1"/>
        <v>440800</v>
      </c>
      <c r="L47" s="53">
        <v>384500</v>
      </c>
      <c r="M47" s="53">
        <v>56300</v>
      </c>
      <c r="N47" s="53"/>
      <c r="O47" s="53">
        <f t="shared" si="2"/>
        <v>14000</v>
      </c>
      <c r="P47" s="53">
        <v>14000</v>
      </c>
      <c r="Q47" s="53"/>
    </row>
    <row r="48" spans="1:17" s="48" customFormat="1" ht="24.75" customHeight="1">
      <c r="A48" s="59" t="s">
        <v>1427</v>
      </c>
      <c r="B48" s="59">
        <v>2150801</v>
      </c>
      <c r="C48" s="53" t="s">
        <v>1385</v>
      </c>
      <c r="D48" s="54">
        <f t="shared" si="0"/>
        <v>0</v>
      </c>
      <c r="E48" s="53"/>
      <c r="F48" s="53"/>
      <c r="G48" s="53"/>
      <c r="H48" s="53"/>
      <c r="I48" s="53"/>
      <c r="J48" s="53"/>
      <c r="K48" s="54">
        <f t="shared" si="1"/>
        <v>555000</v>
      </c>
      <c r="L48" s="56">
        <v>518000</v>
      </c>
      <c r="M48" s="56">
        <v>37000</v>
      </c>
      <c r="N48" s="53"/>
      <c r="O48" s="53">
        <f t="shared" si="2"/>
        <v>46000</v>
      </c>
      <c r="P48" s="56">
        <v>46000</v>
      </c>
      <c r="Q48" s="53"/>
    </row>
    <row r="49" spans="1:17" s="48" customFormat="1" ht="24.75" customHeight="1">
      <c r="A49" s="59" t="s">
        <v>1428</v>
      </c>
      <c r="B49" s="59">
        <v>2160250</v>
      </c>
      <c r="C49" s="53" t="s">
        <v>1385</v>
      </c>
      <c r="D49" s="54">
        <f t="shared" si="0"/>
        <v>0</v>
      </c>
      <c r="E49" s="53"/>
      <c r="F49" s="53"/>
      <c r="G49" s="53"/>
      <c r="H49" s="53"/>
      <c r="I49" s="53"/>
      <c r="J49" s="53"/>
      <c r="K49" s="54">
        <f t="shared" si="1"/>
        <v>0</v>
      </c>
      <c r="L49" s="53"/>
      <c r="M49" s="53"/>
      <c r="N49" s="53"/>
      <c r="O49" s="53">
        <f t="shared" si="2"/>
        <v>0</v>
      </c>
      <c r="P49" s="53"/>
      <c r="Q49" s="53"/>
    </row>
    <row r="50" spans="1:17" s="48" customFormat="1" ht="24.75" customHeight="1">
      <c r="A50" s="59" t="s">
        <v>1429</v>
      </c>
      <c r="B50" s="59">
        <v>2220101</v>
      </c>
      <c r="C50" s="53" t="s">
        <v>1385</v>
      </c>
      <c r="D50" s="54">
        <f t="shared" si="0"/>
        <v>0</v>
      </c>
      <c r="E50" s="53"/>
      <c r="F50" s="53"/>
      <c r="G50" s="53"/>
      <c r="H50" s="53"/>
      <c r="I50" s="53"/>
      <c r="J50" s="53"/>
      <c r="K50" s="54">
        <f t="shared" si="1"/>
        <v>0</v>
      </c>
      <c r="L50" s="53"/>
      <c r="M50" s="53"/>
      <c r="N50" s="53"/>
      <c r="O50" s="53">
        <f t="shared" si="2"/>
        <v>0</v>
      </c>
      <c r="P50" s="53"/>
      <c r="Q50" s="53"/>
    </row>
    <row r="51" spans="1:17" s="48" customFormat="1" ht="24.75" customHeight="1">
      <c r="A51" s="59" t="s">
        <v>1430</v>
      </c>
      <c r="B51" s="59">
        <v>2240101</v>
      </c>
      <c r="C51" s="53" t="s">
        <v>1385</v>
      </c>
      <c r="D51" s="54">
        <f t="shared" si="0"/>
        <v>0</v>
      </c>
      <c r="E51" s="53"/>
      <c r="F51" s="53"/>
      <c r="G51" s="53"/>
      <c r="H51" s="54"/>
      <c r="I51" s="53"/>
      <c r="J51" s="53"/>
      <c r="K51" s="54">
        <f t="shared" si="1"/>
        <v>0</v>
      </c>
      <c r="L51" s="53"/>
      <c r="M51" s="53"/>
      <c r="N51" s="53"/>
      <c r="O51" s="53">
        <f t="shared" si="2"/>
        <v>0</v>
      </c>
      <c r="P51" s="53"/>
      <c r="Q51" s="53"/>
    </row>
    <row r="52" spans="1:17" s="48" customFormat="1" ht="24.75" customHeight="1">
      <c r="A52" s="59" t="s">
        <v>1431</v>
      </c>
      <c r="B52" s="59">
        <v>2240401</v>
      </c>
      <c r="C52" s="53" t="s">
        <v>1385</v>
      </c>
      <c r="D52" s="54">
        <f t="shared" si="0"/>
        <v>0</v>
      </c>
      <c r="E52" s="53"/>
      <c r="F52" s="53"/>
      <c r="G52" s="53"/>
      <c r="H52" s="53"/>
      <c r="I52" s="53"/>
      <c r="J52" s="53"/>
      <c r="K52" s="54">
        <f t="shared" si="1"/>
        <v>0</v>
      </c>
      <c r="L52" s="53"/>
      <c r="M52" s="53"/>
      <c r="N52" s="53"/>
      <c r="O52" s="53">
        <f t="shared" si="2"/>
        <v>0</v>
      </c>
      <c r="P52" s="53"/>
      <c r="Q52" s="53"/>
    </row>
    <row r="53" spans="1:17" s="48" customFormat="1" ht="24.75" customHeight="1">
      <c r="A53" s="59" t="s">
        <v>1432</v>
      </c>
      <c r="B53" s="59">
        <v>2130505</v>
      </c>
      <c r="C53" s="53" t="s">
        <v>1385</v>
      </c>
      <c r="D53" s="54">
        <f t="shared" si="0"/>
        <v>0</v>
      </c>
      <c r="E53" s="53"/>
      <c r="F53" s="53"/>
      <c r="G53" s="53"/>
      <c r="H53" s="53"/>
      <c r="I53" s="53"/>
      <c r="J53" s="53"/>
      <c r="K53" s="54">
        <f t="shared" si="1"/>
        <v>1006700</v>
      </c>
      <c r="L53" s="53">
        <v>829800</v>
      </c>
      <c r="M53" s="53">
        <v>176900</v>
      </c>
      <c r="N53" s="53"/>
      <c r="O53" s="53">
        <f t="shared" si="2"/>
        <v>3000000</v>
      </c>
      <c r="P53" s="53">
        <v>3000000</v>
      </c>
      <c r="Q53" s="53"/>
    </row>
    <row r="54" spans="1:17" s="48" customFormat="1" ht="24.75" customHeight="1">
      <c r="A54" s="59" t="s">
        <v>1433</v>
      </c>
      <c r="B54" s="53">
        <v>2010301</v>
      </c>
      <c r="C54" s="53" t="s">
        <v>1385</v>
      </c>
      <c r="D54" s="54">
        <f t="shared" si="0"/>
        <v>0</v>
      </c>
      <c r="E54" s="53"/>
      <c r="F54" s="53"/>
      <c r="G54" s="53"/>
      <c r="H54" s="53"/>
      <c r="I54" s="53"/>
      <c r="J54" s="53"/>
      <c r="K54" s="54">
        <f t="shared" si="1"/>
        <v>180000</v>
      </c>
      <c r="L54" s="53"/>
      <c r="M54" s="53">
        <v>30000</v>
      </c>
      <c r="N54" s="53">
        <v>150000</v>
      </c>
      <c r="O54" s="53">
        <f t="shared" si="2"/>
        <v>0</v>
      </c>
      <c r="P54" s="53"/>
      <c r="Q54" s="53"/>
    </row>
    <row r="55" spans="1:17" s="48" customFormat="1" ht="24.75" customHeight="1">
      <c r="A55" s="53" t="s">
        <v>1434</v>
      </c>
      <c r="B55" s="53">
        <v>2080101</v>
      </c>
      <c r="C55" s="53" t="s">
        <v>1385</v>
      </c>
      <c r="D55" s="54">
        <f t="shared" si="0"/>
        <v>0</v>
      </c>
      <c r="E55" s="53"/>
      <c r="F55" s="53"/>
      <c r="G55" s="53"/>
      <c r="H55" s="53"/>
      <c r="I55" s="53"/>
      <c r="J55" s="53"/>
      <c r="K55" s="54">
        <f t="shared" si="1"/>
        <v>0</v>
      </c>
      <c r="L55" s="53"/>
      <c r="M55" s="53"/>
      <c r="N55" s="53"/>
      <c r="O55" s="53">
        <f t="shared" si="2"/>
        <v>0</v>
      </c>
      <c r="P55" s="53"/>
      <c r="Q55" s="53"/>
    </row>
    <row r="56" spans="1:17" s="48" customFormat="1" ht="24.75" customHeight="1">
      <c r="A56" s="53" t="s">
        <v>1435</v>
      </c>
      <c r="B56" s="53">
        <v>2080106</v>
      </c>
      <c r="C56" s="53" t="s">
        <v>1385</v>
      </c>
      <c r="D56" s="54">
        <f t="shared" si="0"/>
        <v>0</v>
      </c>
      <c r="E56" s="53"/>
      <c r="F56" s="53"/>
      <c r="G56" s="53"/>
      <c r="H56" s="53"/>
      <c r="I56" s="53"/>
      <c r="J56" s="53"/>
      <c r="K56" s="54">
        <f t="shared" si="1"/>
        <v>510400</v>
      </c>
      <c r="L56" s="53">
        <v>417400</v>
      </c>
      <c r="M56" s="53">
        <v>93000</v>
      </c>
      <c r="N56" s="53"/>
      <c r="O56" s="53">
        <f t="shared" si="2"/>
        <v>0</v>
      </c>
      <c r="P56" s="53"/>
      <c r="Q56" s="53"/>
    </row>
    <row r="57" spans="1:17" s="48" customFormat="1" ht="24.75" customHeight="1">
      <c r="A57" s="53" t="s">
        <v>1436</v>
      </c>
      <c r="B57" s="53">
        <v>2080106</v>
      </c>
      <c r="C57" s="53" t="s">
        <v>1385</v>
      </c>
      <c r="D57" s="54">
        <f t="shared" si="0"/>
        <v>0</v>
      </c>
      <c r="E57" s="53"/>
      <c r="F57" s="53"/>
      <c r="G57" s="53"/>
      <c r="H57" s="53"/>
      <c r="I57" s="53"/>
      <c r="J57" s="53"/>
      <c r="K57" s="54">
        <f t="shared" si="1"/>
        <v>521200</v>
      </c>
      <c r="L57" s="53">
        <v>480600</v>
      </c>
      <c r="M57" s="53">
        <v>40600</v>
      </c>
      <c r="N57" s="53"/>
      <c r="O57" s="53">
        <f t="shared" si="2"/>
        <v>10000</v>
      </c>
      <c r="P57" s="53">
        <v>10000</v>
      </c>
      <c r="Q57" s="53"/>
    </row>
    <row r="58" spans="1:17" s="48" customFormat="1" ht="24.75" customHeight="1">
      <c r="A58" s="53" t="s">
        <v>1437</v>
      </c>
      <c r="B58" s="57">
        <v>2080109</v>
      </c>
      <c r="C58" s="53" t="s">
        <v>1385</v>
      </c>
      <c r="D58" s="54">
        <f t="shared" si="0"/>
        <v>0</v>
      </c>
      <c r="E58" s="53"/>
      <c r="F58" s="53"/>
      <c r="G58" s="53"/>
      <c r="H58" s="53"/>
      <c r="I58" s="53"/>
      <c r="J58" s="53"/>
      <c r="K58" s="54">
        <f t="shared" si="1"/>
        <v>509700</v>
      </c>
      <c r="L58" s="53">
        <v>481700</v>
      </c>
      <c r="M58" s="53">
        <v>28000</v>
      </c>
      <c r="N58" s="53"/>
      <c r="O58" s="53">
        <f t="shared" si="2"/>
        <v>60000</v>
      </c>
      <c r="P58" s="53">
        <v>60000</v>
      </c>
      <c r="Q58" s="53"/>
    </row>
    <row r="59" spans="1:17" s="48" customFormat="1" ht="24.75" customHeight="1">
      <c r="A59" s="53" t="s">
        <v>1438</v>
      </c>
      <c r="B59" s="57">
        <v>2080109</v>
      </c>
      <c r="C59" s="53" t="s">
        <v>1385</v>
      </c>
      <c r="D59" s="54">
        <f t="shared" si="0"/>
        <v>0</v>
      </c>
      <c r="E59" s="53"/>
      <c r="F59" s="53"/>
      <c r="G59" s="53"/>
      <c r="H59" s="53"/>
      <c r="I59" s="53"/>
      <c r="J59" s="53"/>
      <c r="K59" s="54">
        <f t="shared" si="1"/>
        <v>305800</v>
      </c>
      <c r="L59" s="53">
        <v>200300</v>
      </c>
      <c r="M59" s="53">
        <v>105500</v>
      </c>
      <c r="N59" s="53"/>
      <c r="O59" s="53">
        <f t="shared" si="2"/>
        <v>10000</v>
      </c>
      <c r="P59" s="53">
        <v>10000</v>
      </c>
      <c r="Q59" s="53"/>
    </row>
    <row r="60" spans="1:17" s="48" customFormat="1" ht="24.75" customHeight="1">
      <c r="A60" s="53" t="s">
        <v>1439</v>
      </c>
      <c r="B60" s="57">
        <v>2080109</v>
      </c>
      <c r="C60" s="53" t="s">
        <v>1385</v>
      </c>
      <c r="D60" s="54">
        <f t="shared" si="0"/>
        <v>0</v>
      </c>
      <c r="E60" s="53"/>
      <c r="F60" s="53"/>
      <c r="G60" s="53"/>
      <c r="H60" s="53"/>
      <c r="I60" s="53"/>
      <c r="J60" s="53"/>
      <c r="K60" s="54">
        <f t="shared" si="1"/>
        <v>173700</v>
      </c>
      <c r="L60" s="53">
        <v>127900</v>
      </c>
      <c r="M60" s="53">
        <v>45800</v>
      </c>
      <c r="N60" s="53"/>
      <c r="O60" s="53">
        <f t="shared" si="2"/>
        <v>38100</v>
      </c>
      <c r="P60" s="53">
        <v>38100</v>
      </c>
      <c r="Q60" s="53"/>
    </row>
    <row r="61" spans="1:17" s="48" customFormat="1" ht="24.75" customHeight="1">
      <c r="A61" s="53" t="s">
        <v>1440</v>
      </c>
      <c r="B61" s="57">
        <v>2101501</v>
      </c>
      <c r="C61" s="53" t="s">
        <v>1385</v>
      </c>
      <c r="D61" s="54">
        <f t="shared" si="0"/>
        <v>0</v>
      </c>
      <c r="E61" s="53"/>
      <c r="F61" s="53"/>
      <c r="G61" s="53"/>
      <c r="H61" s="53"/>
      <c r="I61" s="53"/>
      <c r="J61" s="53"/>
      <c r="K61" s="54">
        <f t="shared" si="1"/>
        <v>0</v>
      </c>
      <c r="L61" s="53"/>
      <c r="M61" s="53"/>
      <c r="N61" s="53"/>
      <c r="O61" s="53">
        <f t="shared" si="2"/>
        <v>0</v>
      </c>
      <c r="P61" s="53"/>
      <c r="Q61" s="53"/>
    </row>
    <row r="62" spans="1:17" s="48" customFormat="1" ht="24.75" customHeight="1">
      <c r="A62" s="53" t="s">
        <v>1441</v>
      </c>
      <c r="B62" s="53">
        <v>2101550</v>
      </c>
      <c r="C62" s="53" t="s">
        <v>1385</v>
      </c>
      <c r="D62" s="54">
        <f t="shared" si="0"/>
        <v>0</v>
      </c>
      <c r="E62" s="53"/>
      <c r="F62" s="53"/>
      <c r="G62" s="53"/>
      <c r="H62" s="53"/>
      <c r="I62" s="53"/>
      <c r="J62" s="53"/>
      <c r="K62" s="54">
        <f t="shared" si="1"/>
        <v>2406100</v>
      </c>
      <c r="L62" s="53">
        <v>2008900</v>
      </c>
      <c r="M62" s="53">
        <v>397200</v>
      </c>
      <c r="N62" s="53"/>
      <c r="O62" s="53">
        <f t="shared" si="2"/>
        <v>25000</v>
      </c>
      <c r="P62" s="53">
        <v>25000</v>
      </c>
      <c r="Q62" s="53"/>
    </row>
    <row r="63" spans="1:17" s="48" customFormat="1" ht="24.75" customHeight="1">
      <c r="A63" s="53" t="s">
        <v>1442</v>
      </c>
      <c r="B63" s="53">
        <v>2080109</v>
      </c>
      <c r="C63" s="53" t="s">
        <v>1385</v>
      </c>
      <c r="D63" s="54">
        <f t="shared" si="0"/>
        <v>0</v>
      </c>
      <c r="E63" s="53"/>
      <c r="F63" s="53"/>
      <c r="G63" s="53"/>
      <c r="H63" s="53"/>
      <c r="I63" s="53"/>
      <c r="J63" s="53"/>
      <c r="K63" s="54">
        <f t="shared" si="1"/>
        <v>0</v>
      </c>
      <c r="L63" s="53"/>
      <c r="M63" s="53"/>
      <c r="N63" s="53"/>
      <c r="O63" s="53">
        <f t="shared" si="2"/>
        <v>0</v>
      </c>
      <c r="P63" s="53"/>
      <c r="Q63" s="53"/>
    </row>
    <row r="64" spans="1:17" s="48" customFormat="1" ht="24.75" customHeight="1">
      <c r="A64" s="53" t="s">
        <v>1443</v>
      </c>
      <c r="B64" s="53">
        <v>2080201</v>
      </c>
      <c r="C64" s="53" t="s">
        <v>1385</v>
      </c>
      <c r="D64" s="54">
        <f t="shared" si="0"/>
        <v>0</v>
      </c>
      <c r="E64" s="53"/>
      <c r="F64" s="53"/>
      <c r="G64" s="53"/>
      <c r="H64" s="53"/>
      <c r="I64" s="53"/>
      <c r="J64" s="53"/>
      <c r="K64" s="54">
        <f t="shared" si="1"/>
        <v>0</v>
      </c>
      <c r="L64" s="53"/>
      <c r="M64" s="53"/>
      <c r="N64" s="53"/>
      <c r="O64" s="53">
        <f t="shared" si="2"/>
        <v>0</v>
      </c>
      <c r="P64" s="53"/>
      <c r="Q64" s="53"/>
    </row>
    <row r="65" spans="1:17" s="48" customFormat="1" ht="24.75" customHeight="1">
      <c r="A65" s="53" t="s">
        <v>1443</v>
      </c>
      <c r="B65" s="57">
        <v>2081901</v>
      </c>
      <c r="C65" s="53" t="s">
        <v>1385</v>
      </c>
      <c r="D65" s="54">
        <f t="shared" si="0"/>
        <v>0</v>
      </c>
      <c r="E65" s="53"/>
      <c r="F65" s="53"/>
      <c r="G65" s="53"/>
      <c r="H65" s="53"/>
      <c r="I65" s="53"/>
      <c r="J65" s="53"/>
      <c r="K65" s="54">
        <f t="shared" si="1"/>
        <v>0</v>
      </c>
      <c r="L65" s="53"/>
      <c r="M65" s="53"/>
      <c r="N65" s="53"/>
      <c r="O65" s="53">
        <f t="shared" si="2"/>
        <v>0</v>
      </c>
      <c r="P65" s="53"/>
      <c r="Q65" s="53"/>
    </row>
    <row r="66" spans="1:17" s="48" customFormat="1" ht="24.75" customHeight="1">
      <c r="A66" s="53" t="s">
        <v>1443</v>
      </c>
      <c r="B66" s="57">
        <v>2081902</v>
      </c>
      <c r="C66" s="53" t="s">
        <v>1385</v>
      </c>
      <c r="D66" s="54">
        <f t="shared" si="0"/>
        <v>0</v>
      </c>
      <c r="E66" s="53"/>
      <c r="F66" s="53"/>
      <c r="G66" s="53"/>
      <c r="H66" s="53"/>
      <c r="I66" s="53"/>
      <c r="J66" s="53"/>
      <c r="K66" s="54">
        <f t="shared" si="1"/>
        <v>0</v>
      </c>
      <c r="L66" s="53"/>
      <c r="M66" s="53"/>
      <c r="N66" s="53"/>
      <c r="O66" s="53">
        <f t="shared" si="2"/>
        <v>0</v>
      </c>
      <c r="P66" s="53"/>
      <c r="Q66" s="53"/>
    </row>
    <row r="67" spans="1:17" s="48" customFormat="1" ht="24.75" customHeight="1">
      <c r="A67" s="53" t="s">
        <v>1443</v>
      </c>
      <c r="B67" s="57">
        <v>2082501</v>
      </c>
      <c r="C67" s="53" t="s">
        <v>1385</v>
      </c>
      <c r="D67" s="54">
        <f t="shared" si="0"/>
        <v>0</v>
      </c>
      <c r="E67" s="53"/>
      <c r="F67" s="53"/>
      <c r="G67" s="53"/>
      <c r="H67" s="53"/>
      <c r="I67" s="53"/>
      <c r="J67" s="53"/>
      <c r="K67" s="54">
        <f t="shared" si="1"/>
        <v>0</v>
      </c>
      <c r="L67" s="53"/>
      <c r="M67" s="53"/>
      <c r="N67" s="53"/>
      <c r="O67" s="53">
        <f t="shared" si="2"/>
        <v>0</v>
      </c>
      <c r="P67" s="53"/>
      <c r="Q67" s="53"/>
    </row>
    <row r="68" spans="1:17" s="48" customFormat="1" ht="24.75" customHeight="1">
      <c r="A68" s="53" t="s">
        <v>1443</v>
      </c>
      <c r="B68" s="57">
        <v>2081001</v>
      </c>
      <c r="C68" s="53" t="s">
        <v>1385</v>
      </c>
      <c r="D68" s="54">
        <f t="shared" si="0"/>
        <v>0</v>
      </c>
      <c r="E68" s="53"/>
      <c r="F68" s="53"/>
      <c r="G68" s="53"/>
      <c r="H68" s="53"/>
      <c r="I68" s="53"/>
      <c r="J68" s="53"/>
      <c r="K68" s="54">
        <f t="shared" si="1"/>
        <v>0</v>
      </c>
      <c r="L68" s="53"/>
      <c r="M68" s="53"/>
      <c r="N68" s="53"/>
      <c r="O68" s="53">
        <f t="shared" si="2"/>
        <v>0</v>
      </c>
      <c r="P68" s="53"/>
      <c r="Q68" s="53"/>
    </row>
    <row r="69" spans="1:17" s="48" customFormat="1" ht="24.75" customHeight="1">
      <c r="A69" s="53" t="s">
        <v>1443</v>
      </c>
      <c r="B69" s="53">
        <v>2081107</v>
      </c>
      <c r="C69" s="53" t="s">
        <v>1385</v>
      </c>
      <c r="D69" s="54">
        <f t="shared" si="0"/>
        <v>0</v>
      </c>
      <c r="E69" s="53"/>
      <c r="F69" s="53"/>
      <c r="G69" s="53"/>
      <c r="H69" s="53"/>
      <c r="I69" s="53"/>
      <c r="J69" s="53"/>
      <c r="K69" s="54">
        <f t="shared" si="1"/>
        <v>0</v>
      </c>
      <c r="L69" s="53"/>
      <c r="M69" s="53"/>
      <c r="N69" s="53"/>
      <c r="O69" s="53">
        <f t="shared" si="2"/>
        <v>0</v>
      </c>
      <c r="P69" s="53"/>
      <c r="Q69" s="53"/>
    </row>
    <row r="70" spans="1:17" s="48" customFormat="1" ht="24.75" customHeight="1">
      <c r="A70" s="53" t="s">
        <v>1444</v>
      </c>
      <c r="B70" s="53">
        <v>2082801</v>
      </c>
      <c r="C70" s="53" t="s">
        <v>1385</v>
      </c>
      <c r="D70" s="54">
        <f t="shared" si="0"/>
        <v>0</v>
      </c>
      <c r="E70" s="53"/>
      <c r="F70" s="53"/>
      <c r="G70" s="53"/>
      <c r="H70" s="53"/>
      <c r="I70" s="53"/>
      <c r="J70" s="53"/>
      <c r="K70" s="54">
        <f t="shared" si="1"/>
        <v>0</v>
      </c>
      <c r="L70" s="53"/>
      <c r="M70" s="53"/>
      <c r="N70" s="53"/>
      <c r="O70" s="53">
        <f t="shared" si="2"/>
        <v>0</v>
      </c>
      <c r="P70" s="53"/>
      <c r="Q70" s="53"/>
    </row>
    <row r="71" spans="1:17" s="48" customFormat="1" ht="24.75" customHeight="1">
      <c r="A71" s="53" t="s">
        <v>1445</v>
      </c>
      <c r="B71" s="53">
        <v>2081101</v>
      </c>
      <c r="C71" s="53" t="s">
        <v>1385</v>
      </c>
      <c r="D71" s="54">
        <f aca="true" t="shared" si="3" ref="D71:D134">SUM(E71:J71)</f>
        <v>0</v>
      </c>
      <c r="E71" s="53"/>
      <c r="F71" s="53"/>
      <c r="G71" s="53"/>
      <c r="H71" s="53"/>
      <c r="I71" s="53"/>
      <c r="J71" s="53"/>
      <c r="K71" s="54">
        <f aca="true" t="shared" si="4" ref="K71:K134">SUM(L71:N71)</f>
        <v>0</v>
      </c>
      <c r="L71" s="53"/>
      <c r="M71" s="53"/>
      <c r="N71" s="53"/>
      <c r="O71" s="53">
        <f aca="true" t="shared" si="5" ref="O71:O134">SUM(P71:Q71)</f>
        <v>0</v>
      </c>
      <c r="P71" s="53"/>
      <c r="Q71" s="53"/>
    </row>
    <row r="72" spans="1:17" s="48" customFormat="1" ht="24.75" customHeight="1">
      <c r="A72" s="53" t="s">
        <v>1446</v>
      </c>
      <c r="B72" s="57">
        <v>2081601</v>
      </c>
      <c r="C72" s="53" t="s">
        <v>1385</v>
      </c>
      <c r="D72" s="54">
        <f t="shared" si="3"/>
        <v>0</v>
      </c>
      <c r="E72" s="53"/>
      <c r="F72" s="53"/>
      <c r="G72" s="53"/>
      <c r="H72" s="53"/>
      <c r="I72" s="53"/>
      <c r="J72" s="53"/>
      <c r="K72" s="54">
        <f t="shared" si="4"/>
        <v>0</v>
      </c>
      <c r="L72" s="53"/>
      <c r="M72" s="53"/>
      <c r="N72" s="53"/>
      <c r="O72" s="53">
        <f t="shared" si="5"/>
        <v>0</v>
      </c>
      <c r="P72" s="53"/>
      <c r="Q72" s="53"/>
    </row>
    <row r="73" spans="1:17" s="48" customFormat="1" ht="24.75" customHeight="1">
      <c r="A73" s="53" t="s">
        <v>1447</v>
      </c>
      <c r="B73" s="57">
        <v>2100102</v>
      </c>
      <c r="C73" s="53" t="s">
        <v>1385</v>
      </c>
      <c r="D73" s="54">
        <f t="shared" si="3"/>
        <v>0</v>
      </c>
      <c r="E73" s="53"/>
      <c r="F73" s="53"/>
      <c r="G73" s="53"/>
      <c r="H73" s="53"/>
      <c r="I73" s="53"/>
      <c r="J73" s="53"/>
      <c r="K73" s="54">
        <f t="shared" si="4"/>
        <v>0</v>
      </c>
      <c r="L73" s="53"/>
      <c r="M73" s="53"/>
      <c r="N73" s="53"/>
      <c r="O73" s="53">
        <f t="shared" si="5"/>
        <v>0</v>
      </c>
      <c r="P73" s="53"/>
      <c r="Q73" s="53"/>
    </row>
    <row r="74" spans="1:17" s="48" customFormat="1" ht="24.75" customHeight="1">
      <c r="A74" s="53" t="s">
        <v>1447</v>
      </c>
      <c r="B74" s="57">
        <v>2100302</v>
      </c>
      <c r="C74" s="53" t="s">
        <v>1385</v>
      </c>
      <c r="D74" s="54">
        <f t="shared" si="3"/>
        <v>0</v>
      </c>
      <c r="E74" s="53"/>
      <c r="F74" s="53"/>
      <c r="G74" s="53"/>
      <c r="H74" s="53"/>
      <c r="I74" s="53"/>
      <c r="J74" s="53"/>
      <c r="K74" s="54">
        <f t="shared" si="4"/>
        <v>0</v>
      </c>
      <c r="L74" s="53"/>
      <c r="M74" s="53"/>
      <c r="N74" s="53"/>
      <c r="O74" s="53">
        <f t="shared" si="5"/>
        <v>0</v>
      </c>
      <c r="P74" s="53"/>
      <c r="Q74" s="53"/>
    </row>
    <row r="75" spans="1:17" s="48" customFormat="1" ht="24.75" customHeight="1">
      <c r="A75" s="53" t="s">
        <v>1447</v>
      </c>
      <c r="B75" s="57">
        <v>2100716</v>
      </c>
      <c r="C75" s="53" t="s">
        <v>1385</v>
      </c>
      <c r="D75" s="54">
        <f t="shared" si="3"/>
        <v>0</v>
      </c>
      <c r="E75" s="53"/>
      <c r="F75" s="53"/>
      <c r="G75" s="53"/>
      <c r="H75" s="53"/>
      <c r="I75" s="53"/>
      <c r="J75" s="53"/>
      <c r="K75" s="54">
        <f t="shared" si="4"/>
        <v>0</v>
      </c>
      <c r="L75" s="53"/>
      <c r="M75" s="53"/>
      <c r="N75" s="53"/>
      <c r="O75" s="53">
        <f t="shared" si="5"/>
        <v>0</v>
      </c>
      <c r="P75" s="53"/>
      <c r="Q75" s="53"/>
    </row>
    <row r="76" spans="1:17" s="48" customFormat="1" ht="24.75" customHeight="1">
      <c r="A76" s="53" t="s">
        <v>1447</v>
      </c>
      <c r="B76" s="53">
        <v>2100408</v>
      </c>
      <c r="C76" s="53" t="s">
        <v>1385</v>
      </c>
      <c r="D76" s="54">
        <f t="shared" si="3"/>
        <v>0</v>
      </c>
      <c r="E76" s="53"/>
      <c r="F76" s="53"/>
      <c r="G76" s="53"/>
      <c r="H76" s="53"/>
      <c r="I76" s="53"/>
      <c r="J76" s="53"/>
      <c r="K76" s="54">
        <f t="shared" si="4"/>
        <v>0</v>
      </c>
      <c r="L76" s="53"/>
      <c r="M76" s="53"/>
      <c r="N76" s="53"/>
      <c r="O76" s="53">
        <f t="shared" si="5"/>
        <v>0</v>
      </c>
      <c r="P76" s="53"/>
      <c r="Q76" s="53"/>
    </row>
    <row r="77" spans="1:17" s="48" customFormat="1" ht="24.75" customHeight="1">
      <c r="A77" s="53" t="s">
        <v>1447</v>
      </c>
      <c r="B77" s="53">
        <v>2100399</v>
      </c>
      <c r="C77" s="53" t="s">
        <v>1385</v>
      </c>
      <c r="D77" s="54">
        <f t="shared" si="3"/>
        <v>0</v>
      </c>
      <c r="E77" s="53"/>
      <c r="F77" s="53"/>
      <c r="G77" s="53"/>
      <c r="H77" s="53"/>
      <c r="I77" s="53"/>
      <c r="J77" s="53"/>
      <c r="K77" s="54">
        <f t="shared" si="4"/>
        <v>0</v>
      </c>
      <c r="L77" s="53"/>
      <c r="M77" s="53"/>
      <c r="N77" s="53"/>
      <c r="O77" s="53">
        <f t="shared" si="5"/>
        <v>0</v>
      </c>
      <c r="P77" s="53"/>
      <c r="Q77" s="53"/>
    </row>
    <row r="78" spans="1:17" s="48" customFormat="1" ht="24.75" customHeight="1">
      <c r="A78" s="53" t="s">
        <v>1448</v>
      </c>
      <c r="B78" s="53">
        <v>2100717</v>
      </c>
      <c r="C78" s="53" t="s">
        <v>1385</v>
      </c>
      <c r="D78" s="54">
        <f t="shared" si="3"/>
        <v>0</v>
      </c>
      <c r="E78" s="53"/>
      <c r="F78" s="53"/>
      <c r="G78" s="53"/>
      <c r="H78" s="53"/>
      <c r="I78" s="53"/>
      <c r="J78" s="53"/>
      <c r="K78" s="54">
        <f t="shared" si="4"/>
        <v>115600</v>
      </c>
      <c r="L78" s="53">
        <v>15600</v>
      </c>
      <c r="M78" s="53">
        <v>100000</v>
      </c>
      <c r="N78" s="53"/>
      <c r="O78" s="53">
        <f t="shared" si="5"/>
        <v>10000</v>
      </c>
      <c r="P78" s="53">
        <v>10000</v>
      </c>
      <c r="Q78" s="53"/>
    </row>
    <row r="79" spans="1:17" s="48" customFormat="1" ht="24.75" customHeight="1">
      <c r="A79" s="53" t="s">
        <v>1449</v>
      </c>
      <c r="B79" s="57">
        <v>2100401</v>
      </c>
      <c r="C79" s="53" t="s">
        <v>1385</v>
      </c>
      <c r="D79" s="54">
        <f t="shared" si="3"/>
        <v>0</v>
      </c>
      <c r="E79" s="53"/>
      <c r="F79" s="53"/>
      <c r="G79" s="53"/>
      <c r="H79" s="53"/>
      <c r="I79" s="53"/>
      <c r="J79" s="53"/>
      <c r="K79" s="54">
        <f t="shared" si="4"/>
        <v>2374896</v>
      </c>
      <c r="L79" s="53">
        <v>2205996</v>
      </c>
      <c r="M79" s="53">
        <v>168900</v>
      </c>
      <c r="N79" s="53"/>
      <c r="O79" s="53">
        <f t="shared" si="5"/>
        <v>4500</v>
      </c>
      <c r="P79" s="53">
        <v>4500</v>
      </c>
      <c r="Q79" s="53"/>
    </row>
    <row r="80" spans="1:17" s="48" customFormat="1" ht="24.75" customHeight="1">
      <c r="A80" s="53" t="s">
        <v>1450</v>
      </c>
      <c r="B80" s="57">
        <v>2100403</v>
      </c>
      <c r="C80" s="53" t="s">
        <v>1385</v>
      </c>
      <c r="D80" s="54">
        <f t="shared" si="3"/>
        <v>0</v>
      </c>
      <c r="E80" s="53"/>
      <c r="F80" s="53"/>
      <c r="G80" s="53"/>
      <c r="H80" s="53"/>
      <c r="I80" s="53"/>
      <c r="J80" s="53"/>
      <c r="K80" s="54">
        <f t="shared" si="4"/>
        <v>1469048</v>
      </c>
      <c r="L80" s="53">
        <v>1321448</v>
      </c>
      <c r="M80" s="53">
        <v>147600</v>
      </c>
      <c r="N80" s="53"/>
      <c r="O80" s="53">
        <f t="shared" si="5"/>
        <v>43000</v>
      </c>
      <c r="P80" s="53">
        <v>43000</v>
      </c>
      <c r="Q80" s="53"/>
    </row>
    <row r="81" spans="1:17" s="48" customFormat="1" ht="24.75" customHeight="1">
      <c r="A81" s="53" t="s">
        <v>1451</v>
      </c>
      <c r="B81" s="57">
        <v>2100402</v>
      </c>
      <c r="C81" s="53" t="s">
        <v>1385</v>
      </c>
      <c r="D81" s="54">
        <f t="shared" si="3"/>
        <v>0</v>
      </c>
      <c r="E81" s="53"/>
      <c r="F81" s="53"/>
      <c r="G81" s="53"/>
      <c r="H81" s="53"/>
      <c r="I81" s="53"/>
      <c r="J81" s="53"/>
      <c r="K81" s="54">
        <f t="shared" si="4"/>
        <v>1018660</v>
      </c>
      <c r="L81" s="53">
        <v>817560</v>
      </c>
      <c r="M81" s="53">
        <v>201100</v>
      </c>
      <c r="N81" s="53"/>
      <c r="O81" s="53">
        <f t="shared" si="5"/>
        <v>16000</v>
      </c>
      <c r="P81" s="53">
        <v>16000</v>
      </c>
      <c r="Q81" s="53"/>
    </row>
    <row r="82" spans="1:17" s="48" customFormat="1" ht="24.75" customHeight="1">
      <c r="A82" s="53" t="s">
        <v>1452</v>
      </c>
      <c r="B82" s="53">
        <v>2100407</v>
      </c>
      <c r="C82" s="53" t="s">
        <v>1385</v>
      </c>
      <c r="D82" s="54">
        <f t="shared" si="3"/>
        <v>0</v>
      </c>
      <c r="E82" s="53"/>
      <c r="F82" s="53"/>
      <c r="G82" s="53"/>
      <c r="H82" s="53"/>
      <c r="I82" s="53"/>
      <c r="J82" s="53"/>
      <c r="K82" s="54">
        <f t="shared" si="4"/>
        <v>810800</v>
      </c>
      <c r="L82" s="53">
        <v>750900</v>
      </c>
      <c r="M82" s="53">
        <v>59900</v>
      </c>
      <c r="N82" s="53"/>
      <c r="O82" s="53">
        <f t="shared" si="5"/>
        <v>14000</v>
      </c>
      <c r="P82" s="53">
        <v>14000</v>
      </c>
      <c r="Q82" s="53"/>
    </row>
    <row r="83" spans="1:17" s="48" customFormat="1" ht="24.75" customHeight="1">
      <c r="A83" s="53" t="s">
        <v>1453</v>
      </c>
      <c r="B83" s="53">
        <v>2100407</v>
      </c>
      <c r="C83" s="53" t="s">
        <v>1385</v>
      </c>
      <c r="D83" s="54">
        <f t="shared" si="3"/>
        <v>0</v>
      </c>
      <c r="E83" s="53"/>
      <c r="F83" s="53"/>
      <c r="G83" s="53"/>
      <c r="H83" s="53"/>
      <c r="I83" s="53"/>
      <c r="J83" s="53"/>
      <c r="K83" s="54">
        <f t="shared" si="4"/>
        <v>32000</v>
      </c>
      <c r="L83" s="53">
        <v>14000</v>
      </c>
      <c r="M83" s="53">
        <v>18000</v>
      </c>
      <c r="N83" s="53"/>
      <c r="O83" s="53">
        <f t="shared" si="5"/>
        <v>8000</v>
      </c>
      <c r="P83" s="53">
        <v>8000</v>
      </c>
      <c r="Q83" s="53"/>
    </row>
    <row r="84" spans="1:17" s="48" customFormat="1" ht="24.75" customHeight="1">
      <c r="A84" s="53" t="s">
        <v>1454</v>
      </c>
      <c r="B84" s="53">
        <v>2100407</v>
      </c>
      <c r="C84" s="53" t="s">
        <v>1385</v>
      </c>
      <c r="D84" s="54">
        <f t="shared" si="3"/>
        <v>0</v>
      </c>
      <c r="E84" s="53"/>
      <c r="F84" s="53"/>
      <c r="G84" s="53"/>
      <c r="H84" s="53"/>
      <c r="I84" s="53"/>
      <c r="J84" s="53"/>
      <c r="K84" s="54">
        <f t="shared" si="4"/>
        <v>59400</v>
      </c>
      <c r="L84" s="53"/>
      <c r="M84" s="53">
        <v>59400</v>
      </c>
      <c r="N84" s="53"/>
      <c r="O84" s="53">
        <f t="shared" si="5"/>
        <v>600</v>
      </c>
      <c r="P84" s="53">
        <v>600</v>
      </c>
      <c r="Q84" s="53"/>
    </row>
    <row r="85" spans="1:17" s="48" customFormat="1" ht="24.75" customHeight="1">
      <c r="A85" s="53" t="s">
        <v>1455</v>
      </c>
      <c r="B85" s="57" t="s">
        <v>1456</v>
      </c>
      <c r="C85" s="53" t="s">
        <v>1385</v>
      </c>
      <c r="D85" s="54">
        <f t="shared" si="3"/>
        <v>0</v>
      </c>
      <c r="E85" s="53"/>
      <c r="F85" s="53"/>
      <c r="G85" s="53"/>
      <c r="H85" s="53"/>
      <c r="I85" s="53"/>
      <c r="J85" s="53"/>
      <c r="K85" s="54">
        <f t="shared" si="4"/>
        <v>14235893</v>
      </c>
      <c r="L85" s="53">
        <v>11585893</v>
      </c>
      <c r="M85" s="53">
        <v>2650000</v>
      </c>
      <c r="N85" s="53"/>
      <c r="O85" s="53">
        <f t="shared" si="5"/>
        <v>1000000</v>
      </c>
      <c r="P85" s="53">
        <v>1000000</v>
      </c>
      <c r="Q85" s="53"/>
    </row>
    <row r="86" spans="1:17" s="48" customFormat="1" ht="24.75" customHeight="1">
      <c r="A86" s="53" t="s">
        <v>1455</v>
      </c>
      <c r="B86" s="57" t="s">
        <v>1457</v>
      </c>
      <c r="C86" s="53" t="s">
        <v>1385</v>
      </c>
      <c r="D86" s="54">
        <f t="shared" si="3"/>
        <v>0</v>
      </c>
      <c r="E86" s="53"/>
      <c r="F86" s="53"/>
      <c r="G86" s="53"/>
      <c r="H86" s="53"/>
      <c r="I86" s="53"/>
      <c r="J86" s="53"/>
      <c r="K86" s="54">
        <f t="shared" si="4"/>
        <v>1527500</v>
      </c>
      <c r="L86" s="53"/>
      <c r="M86" s="53">
        <v>1527500</v>
      </c>
      <c r="N86" s="53"/>
      <c r="O86" s="53">
        <f t="shared" si="5"/>
        <v>0</v>
      </c>
      <c r="P86" s="53"/>
      <c r="Q86" s="53"/>
    </row>
    <row r="87" spans="1:17" s="48" customFormat="1" ht="24.75" customHeight="1">
      <c r="A87" s="53" t="s">
        <v>1458</v>
      </c>
      <c r="B87" s="57">
        <v>2100202</v>
      </c>
      <c r="C87" s="53" t="s">
        <v>1385</v>
      </c>
      <c r="D87" s="54">
        <f t="shared" si="3"/>
        <v>0</v>
      </c>
      <c r="E87" s="53"/>
      <c r="F87" s="53"/>
      <c r="G87" s="53"/>
      <c r="H87" s="53"/>
      <c r="I87" s="53"/>
      <c r="J87" s="53"/>
      <c r="K87" s="54">
        <f t="shared" si="4"/>
        <v>431200</v>
      </c>
      <c r="L87" s="53">
        <v>31200</v>
      </c>
      <c r="M87" s="53">
        <v>400000</v>
      </c>
      <c r="N87" s="53"/>
      <c r="O87" s="53">
        <f t="shared" si="5"/>
        <v>200000</v>
      </c>
      <c r="P87" s="53">
        <v>200000</v>
      </c>
      <c r="Q87" s="53"/>
    </row>
    <row r="88" spans="1:17" s="48" customFormat="1" ht="24.75" customHeight="1">
      <c r="A88" s="53" t="s">
        <v>1459</v>
      </c>
      <c r="B88" s="53">
        <v>2200102</v>
      </c>
      <c r="C88" s="53" t="s">
        <v>1385</v>
      </c>
      <c r="D88" s="54">
        <f t="shared" si="3"/>
        <v>0</v>
      </c>
      <c r="E88" s="54"/>
      <c r="F88" s="54"/>
      <c r="G88" s="54"/>
      <c r="H88" s="54"/>
      <c r="I88" s="54"/>
      <c r="J88" s="54"/>
      <c r="K88" s="54">
        <f t="shared" si="4"/>
        <v>4403036</v>
      </c>
      <c r="L88" s="53">
        <v>3565936</v>
      </c>
      <c r="M88" s="53">
        <v>837100</v>
      </c>
      <c r="N88" s="53"/>
      <c r="O88" s="53">
        <f t="shared" si="5"/>
        <v>1020500</v>
      </c>
      <c r="P88" s="53">
        <v>1020500</v>
      </c>
      <c r="Q88" s="53"/>
    </row>
    <row r="89" spans="1:17" s="48" customFormat="1" ht="24.75" customHeight="1">
      <c r="A89" s="53" t="s">
        <v>1460</v>
      </c>
      <c r="B89" s="53">
        <v>2120101</v>
      </c>
      <c r="C89" s="53" t="s">
        <v>1385</v>
      </c>
      <c r="D89" s="54">
        <f t="shared" si="3"/>
        <v>0</v>
      </c>
      <c r="E89" s="53"/>
      <c r="F89" s="53"/>
      <c r="G89" s="53"/>
      <c r="H89" s="53"/>
      <c r="I89" s="53"/>
      <c r="J89" s="53"/>
      <c r="K89" s="54">
        <f t="shared" si="4"/>
        <v>0</v>
      </c>
      <c r="L89" s="53"/>
      <c r="M89" s="53"/>
      <c r="N89" s="53"/>
      <c r="O89" s="53">
        <f t="shared" si="5"/>
        <v>0</v>
      </c>
      <c r="P89" s="53"/>
      <c r="Q89" s="53"/>
    </row>
    <row r="90" spans="1:17" s="48" customFormat="1" ht="24.75" customHeight="1">
      <c r="A90" s="53" t="s">
        <v>1461</v>
      </c>
      <c r="B90" s="53">
        <v>2140101</v>
      </c>
      <c r="C90" s="53" t="s">
        <v>1385</v>
      </c>
      <c r="D90" s="54">
        <f t="shared" si="3"/>
        <v>0</v>
      </c>
      <c r="E90" s="53"/>
      <c r="F90" s="53"/>
      <c r="G90" s="53"/>
      <c r="H90" s="53"/>
      <c r="I90" s="53"/>
      <c r="J90" s="53"/>
      <c r="K90" s="54">
        <f t="shared" si="4"/>
        <v>680000</v>
      </c>
      <c r="L90" s="53"/>
      <c r="M90" s="53"/>
      <c r="N90" s="53">
        <v>680000</v>
      </c>
      <c r="O90" s="53">
        <f t="shared" si="5"/>
        <v>0</v>
      </c>
      <c r="P90" s="53"/>
      <c r="Q90" s="53"/>
    </row>
    <row r="91" spans="1:17" s="48" customFormat="1" ht="24.75" customHeight="1">
      <c r="A91" s="53" t="s">
        <v>1462</v>
      </c>
      <c r="B91" s="53">
        <v>2110101</v>
      </c>
      <c r="C91" s="53" t="s">
        <v>1385</v>
      </c>
      <c r="D91" s="54">
        <f t="shared" si="3"/>
        <v>0</v>
      </c>
      <c r="E91" s="53"/>
      <c r="F91" s="53"/>
      <c r="G91" s="53"/>
      <c r="H91" s="53"/>
      <c r="I91" s="53"/>
      <c r="J91" s="53"/>
      <c r="K91" s="54">
        <f t="shared" si="4"/>
        <v>0</v>
      </c>
      <c r="L91" s="53"/>
      <c r="M91" s="53"/>
      <c r="N91" s="53"/>
      <c r="O91" s="53">
        <f t="shared" si="5"/>
        <v>0</v>
      </c>
      <c r="P91" s="53"/>
      <c r="Q91" s="53"/>
    </row>
    <row r="92" spans="1:17" s="48" customFormat="1" ht="24.75" customHeight="1">
      <c r="A92" s="53" t="s">
        <v>1463</v>
      </c>
      <c r="B92" s="53">
        <v>2010401</v>
      </c>
      <c r="C92" s="53" t="s">
        <v>1385</v>
      </c>
      <c r="D92" s="54">
        <f t="shared" si="3"/>
        <v>0</v>
      </c>
      <c r="E92" s="53"/>
      <c r="F92" s="53"/>
      <c r="G92" s="53"/>
      <c r="H92" s="54"/>
      <c r="I92" s="53"/>
      <c r="J92" s="53"/>
      <c r="K92" s="54">
        <f t="shared" si="4"/>
        <v>0</v>
      </c>
      <c r="L92" s="53"/>
      <c r="M92" s="53"/>
      <c r="N92" s="53"/>
      <c r="O92" s="53">
        <f t="shared" si="5"/>
        <v>0</v>
      </c>
      <c r="P92" s="53"/>
      <c r="Q92" s="53"/>
    </row>
    <row r="93" spans="1:17" s="48" customFormat="1" ht="24.75" customHeight="1">
      <c r="A93" s="53" t="s">
        <v>1464</v>
      </c>
      <c r="B93" s="53">
        <v>2010450</v>
      </c>
      <c r="C93" s="53" t="s">
        <v>1385</v>
      </c>
      <c r="D93" s="54">
        <f t="shared" si="3"/>
        <v>0</v>
      </c>
      <c r="E93" s="53"/>
      <c r="F93" s="53"/>
      <c r="G93" s="53"/>
      <c r="H93" s="53"/>
      <c r="I93" s="53"/>
      <c r="J93" s="53"/>
      <c r="K93" s="54">
        <f t="shared" si="4"/>
        <v>58500</v>
      </c>
      <c r="L93" s="53"/>
      <c r="M93" s="53">
        <v>58500</v>
      </c>
      <c r="N93" s="53"/>
      <c r="O93" s="53">
        <f t="shared" si="5"/>
        <v>21500</v>
      </c>
      <c r="P93" s="53">
        <v>21500</v>
      </c>
      <c r="Q93" s="53"/>
    </row>
    <row r="94" spans="1:17" s="48" customFormat="1" ht="24.75" customHeight="1">
      <c r="A94" s="53" t="s">
        <v>1465</v>
      </c>
      <c r="B94" s="53">
        <v>2120501</v>
      </c>
      <c r="C94" s="53" t="s">
        <v>1385</v>
      </c>
      <c r="D94" s="54">
        <f t="shared" si="3"/>
        <v>0</v>
      </c>
      <c r="E94" s="53"/>
      <c r="F94" s="53"/>
      <c r="G94" s="53"/>
      <c r="H94" s="53"/>
      <c r="I94" s="53"/>
      <c r="J94" s="53"/>
      <c r="K94" s="54">
        <f t="shared" si="4"/>
        <v>215600</v>
      </c>
      <c r="L94" s="53">
        <v>177600</v>
      </c>
      <c r="M94" s="53">
        <v>38000</v>
      </c>
      <c r="N94" s="53"/>
      <c r="O94" s="53">
        <f t="shared" si="5"/>
        <v>0</v>
      </c>
      <c r="P94" s="53"/>
      <c r="Q94" s="53"/>
    </row>
    <row r="95" spans="1:17" s="48" customFormat="1" ht="24.75" customHeight="1">
      <c r="A95" s="53" t="s">
        <v>1466</v>
      </c>
      <c r="B95" s="53">
        <v>2120501</v>
      </c>
      <c r="C95" s="53" t="s">
        <v>1385</v>
      </c>
      <c r="D95" s="54">
        <f t="shared" si="3"/>
        <v>0</v>
      </c>
      <c r="E95" s="53"/>
      <c r="F95" s="53"/>
      <c r="G95" s="53"/>
      <c r="H95" s="53"/>
      <c r="I95" s="53"/>
      <c r="J95" s="53"/>
      <c r="K95" s="54">
        <f t="shared" si="4"/>
        <v>2546800</v>
      </c>
      <c r="L95" s="53"/>
      <c r="M95" s="53">
        <v>2546800</v>
      </c>
      <c r="N95" s="53"/>
      <c r="O95" s="53">
        <f t="shared" si="5"/>
        <v>0</v>
      </c>
      <c r="P95" s="53"/>
      <c r="Q95" s="53"/>
    </row>
    <row r="96" spans="1:17" s="48" customFormat="1" ht="24.75" customHeight="1">
      <c r="A96" s="57" t="s">
        <v>1467</v>
      </c>
      <c r="B96" s="57">
        <v>2010450</v>
      </c>
      <c r="C96" s="53" t="s">
        <v>1385</v>
      </c>
      <c r="D96" s="54">
        <f t="shared" si="3"/>
        <v>0</v>
      </c>
      <c r="E96" s="53"/>
      <c r="F96" s="53"/>
      <c r="G96" s="53"/>
      <c r="H96" s="53"/>
      <c r="I96" s="53"/>
      <c r="J96" s="53"/>
      <c r="K96" s="54">
        <f t="shared" si="4"/>
        <v>607800</v>
      </c>
      <c r="L96" s="53">
        <v>507100</v>
      </c>
      <c r="M96" s="53">
        <v>100700</v>
      </c>
      <c r="N96" s="53"/>
      <c r="O96" s="53">
        <f t="shared" si="5"/>
        <v>6000</v>
      </c>
      <c r="P96" s="53">
        <v>6000</v>
      </c>
      <c r="Q96" s="53"/>
    </row>
    <row r="97" spans="1:17" s="48" customFormat="1" ht="24.75" customHeight="1">
      <c r="A97" s="57" t="s">
        <v>1468</v>
      </c>
      <c r="B97" s="57">
        <v>2120104</v>
      </c>
      <c r="C97" s="53" t="s">
        <v>1385</v>
      </c>
      <c r="D97" s="54">
        <f t="shared" si="3"/>
        <v>0</v>
      </c>
      <c r="E97" s="53"/>
      <c r="F97" s="53"/>
      <c r="G97" s="53"/>
      <c r="H97" s="53"/>
      <c r="I97" s="53"/>
      <c r="J97" s="53"/>
      <c r="K97" s="54">
        <f t="shared" si="4"/>
        <v>1000000</v>
      </c>
      <c r="L97" s="53">
        <v>600000</v>
      </c>
      <c r="M97" s="53">
        <v>400000</v>
      </c>
      <c r="N97" s="53"/>
      <c r="O97" s="53">
        <f t="shared" si="5"/>
        <v>0</v>
      </c>
      <c r="P97" s="53"/>
      <c r="Q97" s="53"/>
    </row>
    <row r="98" spans="1:17" s="48" customFormat="1" ht="24.75" customHeight="1">
      <c r="A98" s="57" t="s">
        <v>1469</v>
      </c>
      <c r="B98" s="57">
        <v>2210399</v>
      </c>
      <c r="C98" s="53" t="s">
        <v>1385</v>
      </c>
      <c r="D98" s="54">
        <f t="shared" si="3"/>
        <v>0</v>
      </c>
      <c r="E98" s="53"/>
      <c r="F98" s="53"/>
      <c r="G98" s="53"/>
      <c r="H98" s="53"/>
      <c r="I98" s="53"/>
      <c r="J98" s="53"/>
      <c r="K98" s="54">
        <f t="shared" si="4"/>
        <v>143500</v>
      </c>
      <c r="L98" s="53">
        <v>72700</v>
      </c>
      <c r="M98" s="53">
        <v>70800</v>
      </c>
      <c r="N98" s="53"/>
      <c r="O98" s="53">
        <f t="shared" si="5"/>
        <v>0</v>
      </c>
      <c r="P98" s="53"/>
      <c r="Q98" s="53"/>
    </row>
    <row r="99" spans="1:17" s="48" customFormat="1" ht="24.75" customHeight="1">
      <c r="A99" s="57" t="s">
        <v>1470</v>
      </c>
      <c r="B99" s="57">
        <v>2010301</v>
      </c>
      <c r="C99" s="53" t="s">
        <v>1385</v>
      </c>
      <c r="D99" s="54">
        <f t="shared" si="3"/>
        <v>0</v>
      </c>
      <c r="E99" s="53"/>
      <c r="F99" s="53"/>
      <c r="G99" s="53"/>
      <c r="H99" s="53"/>
      <c r="I99" s="53"/>
      <c r="J99" s="53"/>
      <c r="K99" s="54">
        <f t="shared" si="4"/>
        <v>575600</v>
      </c>
      <c r="L99" s="53">
        <v>155600</v>
      </c>
      <c r="M99" s="53">
        <v>420000</v>
      </c>
      <c r="N99" s="53"/>
      <c r="O99" s="53">
        <f t="shared" si="5"/>
        <v>0</v>
      </c>
      <c r="P99" s="53"/>
      <c r="Q99" s="53"/>
    </row>
    <row r="100" spans="1:17" s="48" customFormat="1" ht="24.75" customHeight="1">
      <c r="A100" s="54" t="s">
        <v>1471</v>
      </c>
      <c r="B100" s="53">
        <v>2130104</v>
      </c>
      <c r="C100" s="53" t="s">
        <v>1385</v>
      </c>
      <c r="D100" s="54">
        <f t="shared" si="3"/>
        <v>0</v>
      </c>
      <c r="E100" s="54"/>
      <c r="F100" s="54"/>
      <c r="G100" s="54"/>
      <c r="H100" s="54"/>
      <c r="I100" s="54"/>
      <c r="J100" s="54"/>
      <c r="K100" s="54">
        <f t="shared" si="4"/>
        <v>5435925</v>
      </c>
      <c r="L100" s="53">
        <v>4926565</v>
      </c>
      <c r="M100" s="53">
        <v>509360</v>
      </c>
      <c r="N100" s="53"/>
      <c r="O100" s="53">
        <f t="shared" si="5"/>
        <v>42000</v>
      </c>
      <c r="P100" s="58">
        <v>42000</v>
      </c>
      <c r="Q100" s="58"/>
    </row>
    <row r="101" spans="1:17" s="48" customFormat="1" ht="24.75" customHeight="1">
      <c r="A101" s="53" t="s">
        <v>1472</v>
      </c>
      <c r="B101" s="53">
        <v>2130204</v>
      </c>
      <c r="C101" s="53" t="s">
        <v>1385</v>
      </c>
      <c r="D101" s="54">
        <f t="shared" si="3"/>
        <v>0</v>
      </c>
      <c r="E101" s="53"/>
      <c r="F101" s="54"/>
      <c r="G101" s="54"/>
      <c r="H101" s="54"/>
      <c r="I101" s="53"/>
      <c r="J101" s="53"/>
      <c r="K101" s="54">
        <f t="shared" si="4"/>
        <v>0</v>
      </c>
      <c r="L101" s="53"/>
      <c r="M101" s="53"/>
      <c r="N101" s="53"/>
      <c r="O101" s="53">
        <f t="shared" si="5"/>
        <v>0</v>
      </c>
      <c r="P101" s="53"/>
      <c r="Q101" s="53"/>
    </row>
    <row r="102" spans="1:17" s="48" customFormat="1" ht="24.75" customHeight="1">
      <c r="A102" s="53" t="s">
        <v>1472</v>
      </c>
      <c r="B102" s="53">
        <v>2130299</v>
      </c>
      <c r="C102" s="53" t="s">
        <v>1385</v>
      </c>
      <c r="D102" s="54">
        <f t="shared" si="3"/>
        <v>0</v>
      </c>
      <c r="E102" s="53"/>
      <c r="F102" s="53"/>
      <c r="G102" s="53"/>
      <c r="H102" s="53"/>
      <c r="I102" s="53"/>
      <c r="J102" s="53"/>
      <c r="K102" s="54">
        <f t="shared" si="4"/>
        <v>0</v>
      </c>
      <c r="L102" s="53"/>
      <c r="M102" s="53"/>
      <c r="N102" s="53"/>
      <c r="O102" s="53">
        <f t="shared" si="5"/>
        <v>0</v>
      </c>
      <c r="P102" s="53"/>
      <c r="Q102" s="53"/>
    </row>
    <row r="103" spans="1:17" s="48" customFormat="1" ht="24.75" customHeight="1">
      <c r="A103" s="53" t="s">
        <v>1473</v>
      </c>
      <c r="B103" s="53">
        <v>2130302</v>
      </c>
      <c r="C103" s="53" t="s">
        <v>1385</v>
      </c>
      <c r="D103" s="54">
        <f t="shared" si="3"/>
        <v>0</v>
      </c>
      <c r="E103" s="53"/>
      <c r="F103" s="53"/>
      <c r="G103" s="53"/>
      <c r="H103" s="53"/>
      <c r="I103" s="53"/>
      <c r="J103" s="53"/>
      <c r="K103" s="54">
        <f t="shared" si="4"/>
        <v>4942872</v>
      </c>
      <c r="L103" s="53">
        <v>4496872</v>
      </c>
      <c r="M103" s="53">
        <v>446000</v>
      </c>
      <c r="N103" s="53"/>
      <c r="O103" s="53">
        <f t="shared" si="5"/>
        <v>3334400</v>
      </c>
      <c r="P103" s="53">
        <v>3334400</v>
      </c>
      <c r="Q103" s="53"/>
    </row>
    <row r="104" spans="1:17" s="48" customFormat="1" ht="24.75" customHeight="1">
      <c r="A104" s="53" t="s">
        <v>1474</v>
      </c>
      <c r="B104" s="53">
        <v>2130104</v>
      </c>
      <c r="C104" s="53" t="s">
        <v>1385</v>
      </c>
      <c r="D104" s="54">
        <f t="shared" si="3"/>
        <v>0</v>
      </c>
      <c r="E104" s="53"/>
      <c r="F104" s="53"/>
      <c r="G104" s="53"/>
      <c r="H104" s="53"/>
      <c r="I104" s="53"/>
      <c r="J104" s="53"/>
      <c r="K104" s="54">
        <f t="shared" si="4"/>
        <v>3116940</v>
      </c>
      <c r="L104" s="56">
        <v>2801140</v>
      </c>
      <c r="M104" s="53">
        <v>315800</v>
      </c>
      <c r="N104" s="53"/>
      <c r="O104" s="53">
        <f t="shared" si="5"/>
        <v>0</v>
      </c>
      <c r="P104" s="53"/>
      <c r="Q104" s="53"/>
    </row>
    <row r="105" spans="1:17" s="48" customFormat="1" ht="24.75" customHeight="1">
      <c r="A105" s="53" t="s">
        <v>1474</v>
      </c>
      <c r="B105" s="53">
        <v>2130199</v>
      </c>
      <c r="C105" s="53" t="s">
        <v>1385</v>
      </c>
      <c r="D105" s="54">
        <f t="shared" si="3"/>
        <v>0</v>
      </c>
      <c r="E105" s="53"/>
      <c r="F105" s="53"/>
      <c r="G105" s="53"/>
      <c r="H105" s="53"/>
      <c r="I105" s="53"/>
      <c r="J105" s="53"/>
      <c r="K105" s="54">
        <f t="shared" si="4"/>
        <v>300000</v>
      </c>
      <c r="L105" s="53"/>
      <c r="M105" s="53"/>
      <c r="N105" s="53">
        <v>300000</v>
      </c>
      <c r="O105" s="53">
        <f t="shared" si="5"/>
        <v>0</v>
      </c>
      <c r="P105" s="53"/>
      <c r="Q105" s="53"/>
    </row>
    <row r="106" spans="1:17" s="48" customFormat="1" ht="24.75" customHeight="1">
      <c r="A106" s="53" t="s">
        <v>1475</v>
      </c>
      <c r="B106" s="53">
        <v>2130501</v>
      </c>
      <c r="C106" s="53" t="s">
        <v>1385</v>
      </c>
      <c r="D106" s="54">
        <f t="shared" si="3"/>
        <v>0</v>
      </c>
      <c r="E106" s="53"/>
      <c r="F106" s="53"/>
      <c r="G106" s="53"/>
      <c r="H106" s="54"/>
      <c r="I106" s="53"/>
      <c r="J106" s="53"/>
      <c r="K106" s="54">
        <f t="shared" si="4"/>
        <v>0</v>
      </c>
      <c r="L106" s="53"/>
      <c r="M106" s="53"/>
      <c r="N106" s="53"/>
      <c r="O106" s="53">
        <f t="shared" si="5"/>
        <v>0</v>
      </c>
      <c r="P106" s="53"/>
      <c r="Q106" s="53"/>
    </row>
    <row r="107" spans="1:17" s="48" customFormat="1" ht="24.75" customHeight="1">
      <c r="A107" s="53" t="s">
        <v>1476</v>
      </c>
      <c r="B107" s="53">
        <v>2130101</v>
      </c>
      <c r="C107" s="53" t="s">
        <v>1385</v>
      </c>
      <c r="D107" s="54">
        <f t="shared" si="3"/>
        <v>0</v>
      </c>
      <c r="E107" s="53"/>
      <c r="F107" s="53"/>
      <c r="G107" s="53"/>
      <c r="H107" s="53"/>
      <c r="I107" s="53"/>
      <c r="J107" s="53"/>
      <c r="K107" s="54">
        <f t="shared" si="4"/>
        <v>2201356</v>
      </c>
      <c r="L107" s="53">
        <v>1884460</v>
      </c>
      <c r="M107" s="53">
        <v>316896</v>
      </c>
      <c r="N107" s="53"/>
      <c r="O107" s="53">
        <f t="shared" si="5"/>
        <v>344700</v>
      </c>
      <c r="P107" s="53">
        <v>344700</v>
      </c>
      <c r="Q107" s="53"/>
    </row>
    <row r="108" spans="1:17" s="48" customFormat="1" ht="24.75" customHeight="1">
      <c r="A108" s="53" t="s">
        <v>1476</v>
      </c>
      <c r="B108" s="53">
        <v>2130104</v>
      </c>
      <c r="C108" s="53" t="s">
        <v>1385</v>
      </c>
      <c r="D108" s="54">
        <f t="shared" si="3"/>
        <v>0</v>
      </c>
      <c r="E108" s="53"/>
      <c r="F108" s="53"/>
      <c r="G108" s="53"/>
      <c r="H108" s="53"/>
      <c r="I108" s="53"/>
      <c r="J108" s="53"/>
      <c r="K108" s="54">
        <f t="shared" si="4"/>
        <v>0</v>
      </c>
      <c r="L108" s="53"/>
      <c r="M108" s="53"/>
      <c r="N108" s="53"/>
      <c r="O108" s="53">
        <f t="shared" si="5"/>
        <v>0</v>
      </c>
      <c r="P108" s="53"/>
      <c r="Q108" s="53"/>
    </row>
    <row r="109" spans="1:17" s="48" customFormat="1" ht="24.75" customHeight="1">
      <c r="A109" s="53" t="s">
        <v>1477</v>
      </c>
      <c r="B109" s="57">
        <v>2130104</v>
      </c>
      <c r="C109" s="53" t="s">
        <v>1385</v>
      </c>
      <c r="D109" s="54">
        <f t="shared" si="3"/>
        <v>0</v>
      </c>
      <c r="E109" s="53"/>
      <c r="F109" s="53"/>
      <c r="G109" s="53"/>
      <c r="H109" s="53"/>
      <c r="I109" s="53"/>
      <c r="J109" s="53"/>
      <c r="K109" s="54">
        <f t="shared" si="4"/>
        <v>2001675</v>
      </c>
      <c r="L109" s="53">
        <v>1717555</v>
      </c>
      <c r="M109" s="53">
        <v>284120</v>
      </c>
      <c r="N109" s="53"/>
      <c r="O109" s="53">
        <f t="shared" si="5"/>
        <v>7370</v>
      </c>
      <c r="P109" s="53">
        <v>7370</v>
      </c>
      <c r="Q109" s="53"/>
    </row>
    <row r="110" spans="1:17" s="48" customFormat="1" ht="24.75" customHeight="1">
      <c r="A110" s="57" t="s">
        <v>1478</v>
      </c>
      <c r="B110" s="57">
        <v>2130104</v>
      </c>
      <c r="C110" s="53" t="s">
        <v>1385</v>
      </c>
      <c r="D110" s="54">
        <f t="shared" si="3"/>
        <v>0</v>
      </c>
      <c r="E110" s="53"/>
      <c r="F110" s="53"/>
      <c r="G110" s="53"/>
      <c r="H110" s="53"/>
      <c r="I110" s="53"/>
      <c r="J110" s="53"/>
      <c r="K110" s="54">
        <f t="shared" si="4"/>
        <v>106800</v>
      </c>
      <c r="L110" s="53">
        <v>46800</v>
      </c>
      <c r="M110" s="53">
        <v>60000</v>
      </c>
      <c r="N110" s="53"/>
      <c r="O110" s="53">
        <f t="shared" si="5"/>
        <v>0</v>
      </c>
      <c r="P110" s="53"/>
      <c r="Q110" s="53"/>
    </row>
    <row r="111" spans="1:17" s="48" customFormat="1" ht="24.75" customHeight="1">
      <c r="A111" s="57" t="s">
        <v>1479</v>
      </c>
      <c r="B111" s="57">
        <v>2130101</v>
      </c>
      <c r="C111" s="53" t="s">
        <v>1385</v>
      </c>
      <c r="D111" s="54">
        <f t="shared" si="3"/>
        <v>0</v>
      </c>
      <c r="E111" s="53"/>
      <c r="F111" s="53"/>
      <c r="G111" s="53"/>
      <c r="H111" s="53"/>
      <c r="I111" s="53"/>
      <c r="J111" s="53"/>
      <c r="K111" s="54">
        <f t="shared" si="4"/>
        <v>478100</v>
      </c>
      <c r="L111" s="53">
        <v>399968</v>
      </c>
      <c r="M111" s="53">
        <v>74580</v>
      </c>
      <c r="N111" s="53">
        <v>3552</v>
      </c>
      <c r="O111" s="53">
        <f t="shared" si="5"/>
        <v>0</v>
      </c>
      <c r="P111" s="53"/>
      <c r="Q111" s="53"/>
    </row>
    <row r="112" spans="1:17" s="48" customFormat="1" ht="24.75" customHeight="1">
      <c r="A112" s="57" t="s">
        <v>1480</v>
      </c>
      <c r="B112" s="57">
        <v>2130104</v>
      </c>
      <c r="C112" s="53" t="s">
        <v>1385</v>
      </c>
      <c r="D112" s="54">
        <f t="shared" si="3"/>
        <v>0</v>
      </c>
      <c r="E112" s="53"/>
      <c r="F112" s="53"/>
      <c r="G112" s="53"/>
      <c r="H112" s="53"/>
      <c r="I112" s="53"/>
      <c r="J112" s="53"/>
      <c r="K112" s="54">
        <f t="shared" si="4"/>
        <v>75400</v>
      </c>
      <c r="L112" s="53">
        <v>71400</v>
      </c>
      <c r="M112" s="53">
        <v>4000</v>
      </c>
      <c r="N112" s="53"/>
      <c r="O112" s="53">
        <f t="shared" si="5"/>
        <v>0</v>
      </c>
      <c r="P112" s="53"/>
      <c r="Q112" s="53"/>
    </row>
    <row r="113" spans="1:17" s="48" customFormat="1" ht="24.75" customHeight="1">
      <c r="A113" s="57" t="s">
        <v>1481</v>
      </c>
      <c r="B113" s="53">
        <v>2200509</v>
      </c>
      <c r="C113" s="53" t="s">
        <v>1385</v>
      </c>
      <c r="D113" s="54">
        <f t="shared" si="3"/>
        <v>0</v>
      </c>
      <c r="E113" s="53"/>
      <c r="F113" s="53"/>
      <c r="G113" s="53"/>
      <c r="H113" s="53"/>
      <c r="I113" s="53"/>
      <c r="J113" s="53"/>
      <c r="K113" s="54">
        <f t="shared" si="4"/>
        <v>0</v>
      </c>
      <c r="L113" s="53"/>
      <c r="M113" s="53"/>
      <c r="N113" s="53"/>
      <c r="O113" s="53">
        <f t="shared" si="5"/>
        <v>0</v>
      </c>
      <c r="P113" s="53"/>
      <c r="Q113" s="53"/>
    </row>
    <row r="114" spans="1:17" s="48" customFormat="1" ht="24.75" customHeight="1">
      <c r="A114" s="53" t="s">
        <v>1482</v>
      </c>
      <c r="B114" s="53">
        <v>2130210</v>
      </c>
      <c r="C114" s="53" t="s">
        <v>1385</v>
      </c>
      <c r="D114" s="54">
        <f t="shared" si="3"/>
        <v>0</v>
      </c>
      <c r="E114" s="53"/>
      <c r="F114" s="53"/>
      <c r="G114" s="53"/>
      <c r="H114" s="53"/>
      <c r="I114" s="53"/>
      <c r="J114" s="53"/>
      <c r="K114" s="54">
        <f t="shared" si="4"/>
        <v>0</v>
      </c>
      <c r="L114" s="53"/>
      <c r="M114" s="53"/>
      <c r="N114" s="53"/>
      <c r="O114" s="53">
        <f t="shared" si="5"/>
        <v>0</v>
      </c>
      <c r="P114" s="53"/>
      <c r="Q114" s="53"/>
    </row>
    <row r="115" spans="1:17" s="49" customFormat="1" ht="24.75" customHeight="1">
      <c r="A115" s="61" t="s">
        <v>1525</v>
      </c>
      <c r="B115" s="61">
        <v>2050802</v>
      </c>
      <c r="C115" s="53" t="s">
        <v>1385</v>
      </c>
      <c r="D115" s="54">
        <f t="shared" si="3"/>
        <v>0</v>
      </c>
      <c r="E115" s="62"/>
      <c r="F115" s="62"/>
      <c r="G115" s="62"/>
      <c r="H115" s="62"/>
      <c r="I115" s="62"/>
      <c r="J115" s="62"/>
      <c r="K115" s="54">
        <f t="shared" si="4"/>
        <v>0</v>
      </c>
      <c r="L115" s="61"/>
      <c r="M115" s="61"/>
      <c r="N115" s="61"/>
      <c r="O115" s="53">
        <f t="shared" si="5"/>
        <v>0</v>
      </c>
      <c r="P115" s="61"/>
      <c r="Q115" s="61"/>
    </row>
    <row r="116" spans="1:17" s="49" customFormat="1" ht="24.75" customHeight="1">
      <c r="A116" s="61" t="s">
        <v>1484</v>
      </c>
      <c r="B116" s="61">
        <v>2060701</v>
      </c>
      <c r="C116" s="53" t="s">
        <v>1385</v>
      </c>
      <c r="D116" s="54">
        <f t="shared" si="3"/>
        <v>0</v>
      </c>
      <c r="E116" s="61"/>
      <c r="F116" s="61"/>
      <c r="G116" s="61"/>
      <c r="H116" s="61"/>
      <c r="I116" s="61"/>
      <c r="J116" s="61"/>
      <c r="K116" s="54">
        <f t="shared" si="4"/>
        <v>0</v>
      </c>
      <c r="L116" s="61"/>
      <c r="M116" s="61"/>
      <c r="N116" s="61"/>
      <c r="O116" s="53">
        <f t="shared" si="5"/>
        <v>0</v>
      </c>
      <c r="P116" s="61"/>
      <c r="Q116" s="61"/>
    </row>
    <row r="117" spans="1:17" s="49" customFormat="1" ht="24.75" customHeight="1">
      <c r="A117" s="63" t="s">
        <v>1485</v>
      </c>
      <c r="B117" s="63">
        <v>2012950</v>
      </c>
      <c r="C117" s="53" t="s">
        <v>1385</v>
      </c>
      <c r="D117" s="54">
        <f t="shared" si="3"/>
        <v>0</v>
      </c>
      <c r="E117" s="64"/>
      <c r="F117" s="64"/>
      <c r="G117" s="64"/>
      <c r="H117" s="64"/>
      <c r="I117" s="61"/>
      <c r="J117" s="61"/>
      <c r="K117" s="54">
        <f t="shared" si="4"/>
        <v>0</v>
      </c>
      <c r="L117" s="61"/>
      <c r="M117" s="61"/>
      <c r="N117" s="61"/>
      <c r="O117" s="53">
        <f t="shared" si="5"/>
        <v>0</v>
      </c>
      <c r="P117" s="61"/>
      <c r="Q117" s="61"/>
    </row>
    <row r="118" spans="1:17" s="49" customFormat="1" ht="24.75" customHeight="1">
      <c r="A118" s="63" t="s">
        <v>1486</v>
      </c>
      <c r="B118" s="63">
        <v>2013301</v>
      </c>
      <c r="C118" s="53" t="s">
        <v>1385</v>
      </c>
      <c r="D118" s="54">
        <f t="shared" si="3"/>
        <v>0</v>
      </c>
      <c r="E118" s="61"/>
      <c r="F118" s="61"/>
      <c r="G118" s="61"/>
      <c r="H118" s="61"/>
      <c r="I118" s="61"/>
      <c r="J118" s="61"/>
      <c r="K118" s="54">
        <f t="shared" si="4"/>
        <v>0</v>
      </c>
      <c r="L118" s="61"/>
      <c r="M118" s="61"/>
      <c r="N118" s="61"/>
      <c r="O118" s="53">
        <f t="shared" si="5"/>
        <v>0</v>
      </c>
      <c r="P118" s="61"/>
      <c r="Q118" s="61"/>
    </row>
    <row r="119" spans="1:17" s="49" customFormat="1" ht="24.75" customHeight="1">
      <c r="A119" s="61" t="s">
        <v>1487</v>
      </c>
      <c r="B119" s="61">
        <v>2050304</v>
      </c>
      <c r="C119" s="53" t="s">
        <v>1385</v>
      </c>
      <c r="D119" s="54">
        <f t="shared" si="3"/>
        <v>0</v>
      </c>
      <c r="E119" s="62"/>
      <c r="F119" s="62"/>
      <c r="G119" s="62"/>
      <c r="H119" s="62"/>
      <c r="I119" s="62"/>
      <c r="J119" s="62"/>
      <c r="K119" s="54">
        <f t="shared" si="4"/>
        <v>11065200</v>
      </c>
      <c r="L119" s="61">
        <v>10097200</v>
      </c>
      <c r="M119" s="61">
        <v>968000</v>
      </c>
      <c r="N119" s="61"/>
      <c r="O119" s="53">
        <f t="shared" si="5"/>
        <v>0</v>
      </c>
      <c r="P119" s="61"/>
      <c r="Q119" s="61"/>
    </row>
    <row r="120" spans="1:17" s="49" customFormat="1" ht="24.75" customHeight="1">
      <c r="A120" s="61" t="s">
        <v>1488</v>
      </c>
      <c r="B120" s="61">
        <v>2070102</v>
      </c>
      <c r="C120" s="53" t="s">
        <v>1385</v>
      </c>
      <c r="D120" s="54">
        <f t="shared" si="3"/>
        <v>0</v>
      </c>
      <c r="E120" s="61"/>
      <c r="F120" s="61"/>
      <c r="G120" s="61"/>
      <c r="H120" s="61"/>
      <c r="I120" s="61"/>
      <c r="J120" s="61"/>
      <c r="K120" s="54">
        <f t="shared" si="4"/>
        <v>0</v>
      </c>
      <c r="L120" s="61"/>
      <c r="M120" s="61"/>
      <c r="N120" s="61"/>
      <c r="O120" s="53">
        <f t="shared" si="5"/>
        <v>0</v>
      </c>
      <c r="P120" s="61"/>
      <c r="Q120" s="61"/>
    </row>
    <row r="121" spans="1:17" s="49" customFormat="1" ht="24.75" customHeight="1">
      <c r="A121" s="61" t="s">
        <v>1489</v>
      </c>
      <c r="B121" s="61">
        <v>2070104</v>
      </c>
      <c r="C121" s="53" t="s">
        <v>1385</v>
      </c>
      <c r="D121" s="54">
        <f t="shared" si="3"/>
        <v>0</v>
      </c>
      <c r="E121" s="62"/>
      <c r="F121" s="62"/>
      <c r="G121" s="62"/>
      <c r="H121" s="62"/>
      <c r="I121" s="62"/>
      <c r="J121" s="62"/>
      <c r="K121" s="54">
        <f t="shared" si="4"/>
        <v>30000</v>
      </c>
      <c r="L121" s="61"/>
      <c r="M121" s="61">
        <v>30000</v>
      </c>
      <c r="N121" s="61"/>
      <c r="O121" s="53">
        <f t="shared" si="5"/>
        <v>0</v>
      </c>
      <c r="P121" s="61"/>
      <c r="Q121" s="61"/>
    </row>
    <row r="122" spans="1:17" s="49" customFormat="1" ht="24.75" customHeight="1">
      <c r="A122" s="61" t="s">
        <v>1490</v>
      </c>
      <c r="B122" s="61">
        <v>2070801</v>
      </c>
      <c r="C122" s="53" t="s">
        <v>1385</v>
      </c>
      <c r="D122" s="54">
        <f t="shared" si="3"/>
        <v>0</v>
      </c>
      <c r="E122" s="62"/>
      <c r="F122" s="62"/>
      <c r="G122" s="62"/>
      <c r="H122" s="62"/>
      <c r="I122" s="62"/>
      <c r="J122" s="62"/>
      <c r="K122" s="54">
        <f t="shared" si="4"/>
        <v>3229964</v>
      </c>
      <c r="L122" s="61">
        <v>2462864</v>
      </c>
      <c r="M122" s="61">
        <v>767100</v>
      </c>
      <c r="N122" s="61"/>
      <c r="O122" s="53">
        <f t="shared" si="5"/>
        <v>0</v>
      </c>
      <c r="P122" s="61"/>
      <c r="Q122" s="61"/>
    </row>
    <row r="123" spans="1:17" s="49" customFormat="1" ht="24.75" customHeight="1">
      <c r="A123" s="65" t="s">
        <v>1491</v>
      </c>
      <c r="B123" s="61">
        <v>2070114</v>
      </c>
      <c r="C123" s="53" t="s">
        <v>1385</v>
      </c>
      <c r="D123" s="54">
        <f t="shared" si="3"/>
        <v>0</v>
      </c>
      <c r="E123" s="61"/>
      <c r="F123" s="61"/>
      <c r="G123" s="61"/>
      <c r="H123" s="61"/>
      <c r="I123" s="61"/>
      <c r="J123" s="61"/>
      <c r="K123" s="54">
        <f t="shared" si="4"/>
        <v>0</v>
      </c>
      <c r="L123" s="61"/>
      <c r="M123" s="61"/>
      <c r="N123" s="61"/>
      <c r="O123" s="53">
        <f t="shared" si="5"/>
        <v>0</v>
      </c>
      <c r="P123" s="61"/>
      <c r="Q123" s="61"/>
    </row>
    <row r="124" spans="1:17" s="49" customFormat="1" ht="24.75" customHeight="1">
      <c r="A124" s="61" t="s">
        <v>1492</v>
      </c>
      <c r="B124" s="61">
        <v>2050299</v>
      </c>
      <c r="C124" s="53" t="s">
        <v>1385</v>
      </c>
      <c r="D124" s="54">
        <f t="shared" si="3"/>
        <v>0</v>
      </c>
      <c r="E124" s="62"/>
      <c r="F124" s="62"/>
      <c r="G124" s="62"/>
      <c r="H124" s="62"/>
      <c r="I124" s="62"/>
      <c r="J124" s="62"/>
      <c r="K124" s="54">
        <f t="shared" si="4"/>
        <v>50000</v>
      </c>
      <c r="L124" s="61"/>
      <c r="M124" s="61">
        <v>50000</v>
      </c>
      <c r="N124" s="61"/>
      <c r="O124" s="53">
        <f t="shared" si="5"/>
        <v>0</v>
      </c>
      <c r="P124" s="61"/>
      <c r="Q124" s="61"/>
    </row>
    <row r="125" spans="1:17" s="49" customFormat="1" ht="24.75" customHeight="1">
      <c r="A125" s="61" t="s">
        <v>1493</v>
      </c>
      <c r="B125" s="66">
        <v>2050204</v>
      </c>
      <c r="C125" s="53" t="s">
        <v>1385</v>
      </c>
      <c r="D125" s="54">
        <f t="shared" si="3"/>
        <v>0</v>
      </c>
      <c r="E125" s="61"/>
      <c r="F125" s="61"/>
      <c r="G125" s="61"/>
      <c r="H125" s="61"/>
      <c r="I125" s="61"/>
      <c r="J125" s="61"/>
      <c r="K125" s="54">
        <f t="shared" si="4"/>
        <v>23511500</v>
      </c>
      <c r="L125" s="61">
        <v>20669000</v>
      </c>
      <c r="M125" s="61">
        <v>2842500</v>
      </c>
      <c r="N125" s="61"/>
      <c r="O125" s="53">
        <f t="shared" si="5"/>
        <v>1390000</v>
      </c>
      <c r="P125" s="61">
        <v>1390000</v>
      </c>
      <c r="Q125" s="61"/>
    </row>
    <row r="126" spans="1:17" s="49" customFormat="1" ht="24.75" customHeight="1">
      <c r="A126" s="61" t="s">
        <v>1494</v>
      </c>
      <c r="B126" s="66">
        <v>2050299</v>
      </c>
      <c r="C126" s="53" t="s">
        <v>1385</v>
      </c>
      <c r="D126" s="54">
        <f t="shared" si="3"/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54">
        <f t="shared" si="4"/>
        <v>111653950</v>
      </c>
      <c r="L126" s="61">
        <v>107546050</v>
      </c>
      <c r="M126" s="61">
        <v>4107900</v>
      </c>
      <c r="N126" s="61">
        <v>0</v>
      </c>
      <c r="O126" s="53">
        <f t="shared" si="5"/>
        <v>1580630</v>
      </c>
      <c r="P126" s="61">
        <v>1580630</v>
      </c>
      <c r="Q126" s="61"/>
    </row>
    <row r="127" spans="1:17" s="50" customFormat="1" ht="24.75" customHeight="1">
      <c r="A127" s="27" t="s">
        <v>1495</v>
      </c>
      <c r="B127" s="35">
        <v>2010301</v>
      </c>
      <c r="C127" s="53" t="s">
        <v>1385</v>
      </c>
      <c r="D127" s="54">
        <f t="shared" si="3"/>
        <v>0</v>
      </c>
      <c r="E127" s="26"/>
      <c r="F127" s="26"/>
      <c r="G127" s="26"/>
      <c r="H127" s="26"/>
      <c r="I127" s="26"/>
      <c r="J127" s="26"/>
      <c r="K127" s="54">
        <f t="shared" si="4"/>
        <v>0</v>
      </c>
      <c r="L127" s="27"/>
      <c r="M127" s="27"/>
      <c r="N127" s="27"/>
      <c r="O127" s="53">
        <f t="shared" si="5"/>
        <v>0</v>
      </c>
      <c r="P127" s="27"/>
      <c r="Q127" s="27"/>
    </row>
    <row r="128" spans="1:17" s="50" customFormat="1" ht="24.75" customHeight="1">
      <c r="A128" s="27" t="s">
        <v>1496</v>
      </c>
      <c r="B128" s="35">
        <v>2010301</v>
      </c>
      <c r="C128" s="53" t="s">
        <v>1385</v>
      </c>
      <c r="D128" s="54">
        <f t="shared" si="3"/>
        <v>0</v>
      </c>
      <c r="E128" s="27"/>
      <c r="F128" s="27"/>
      <c r="G128" s="27"/>
      <c r="H128" s="27"/>
      <c r="I128" s="27"/>
      <c r="J128" s="27"/>
      <c r="K128" s="54">
        <f t="shared" si="4"/>
        <v>0</v>
      </c>
      <c r="L128" s="27"/>
      <c r="M128" s="27"/>
      <c r="N128" s="27"/>
      <c r="O128" s="53">
        <f t="shared" si="5"/>
        <v>0</v>
      </c>
      <c r="P128" s="27"/>
      <c r="Q128" s="27"/>
    </row>
    <row r="129" spans="1:17" s="50" customFormat="1" ht="24.75" customHeight="1">
      <c r="A129" s="27" t="s">
        <v>1497</v>
      </c>
      <c r="B129" s="35">
        <v>2010301</v>
      </c>
      <c r="C129" s="53" t="s">
        <v>1385</v>
      </c>
      <c r="D129" s="54">
        <f t="shared" si="3"/>
        <v>0</v>
      </c>
      <c r="E129" s="27"/>
      <c r="F129" s="27"/>
      <c r="G129" s="27"/>
      <c r="H129" s="27"/>
      <c r="I129" s="27"/>
      <c r="J129" s="27"/>
      <c r="K129" s="54">
        <f t="shared" si="4"/>
        <v>0</v>
      </c>
      <c r="L129" s="27"/>
      <c r="M129" s="27"/>
      <c r="N129" s="27"/>
      <c r="O129" s="53">
        <f t="shared" si="5"/>
        <v>0</v>
      </c>
      <c r="P129" s="27"/>
      <c r="Q129" s="27"/>
    </row>
    <row r="130" spans="1:17" s="50" customFormat="1" ht="24.75" customHeight="1">
      <c r="A130" s="27" t="s">
        <v>1498</v>
      </c>
      <c r="B130" s="35">
        <v>2010301</v>
      </c>
      <c r="C130" s="53" t="s">
        <v>1385</v>
      </c>
      <c r="D130" s="54">
        <f t="shared" si="3"/>
        <v>0</v>
      </c>
      <c r="E130" s="27"/>
      <c r="F130" s="27"/>
      <c r="G130" s="27"/>
      <c r="H130" s="27"/>
      <c r="I130" s="27"/>
      <c r="J130" s="27"/>
      <c r="K130" s="54">
        <f t="shared" si="4"/>
        <v>0</v>
      </c>
      <c r="L130" s="27"/>
      <c r="M130" s="27"/>
      <c r="N130" s="27"/>
      <c r="O130" s="53">
        <f t="shared" si="5"/>
        <v>0</v>
      </c>
      <c r="P130" s="27"/>
      <c r="Q130" s="27"/>
    </row>
    <row r="131" spans="1:17" s="50" customFormat="1" ht="24.75" customHeight="1">
      <c r="A131" s="27" t="s">
        <v>1499</v>
      </c>
      <c r="B131" s="35">
        <v>2010301</v>
      </c>
      <c r="C131" s="53" t="s">
        <v>1385</v>
      </c>
      <c r="D131" s="54">
        <f t="shared" si="3"/>
        <v>0</v>
      </c>
      <c r="E131" s="27"/>
      <c r="F131" s="27"/>
      <c r="G131" s="27"/>
      <c r="H131" s="27"/>
      <c r="I131" s="27"/>
      <c r="J131" s="27"/>
      <c r="K131" s="54">
        <f t="shared" si="4"/>
        <v>0</v>
      </c>
      <c r="L131" s="27"/>
      <c r="M131" s="27"/>
      <c r="N131" s="27"/>
      <c r="O131" s="53">
        <f t="shared" si="5"/>
        <v>0</v>
      </c>
      <c r="P131" s="27"/>
      <c r="Q131" s="27"/>
    </row>
    <row r="132" spans="1:17" s="50" customFormat="1" ht="24.75" customHeight="1">
      <c r="A132" s="27" t="s">
        <v>1500</v>
      </c>
      <c r="B132" s="35">
        <v>2010301</v>
      </c>
      <c r="C132" s="53" t="s">
        <v>1385</v>
      </c>
      <c r="D132" s="54">
        <f t="shared" si="3"/>
        <v>0</v>
      </c>
      <c r="E132" s="27"/>
      <c r="F132" s="27"/>
      <c r="G132" s="27"/>
      <c r="H132" s="27"/>
      <c r="I132" s="27"/>
      <c r="J132" s="27"/>
      <c r="K132" s="54">
        <f t="shared" si="4"/>
        <v>0</v>
      </c>
      <c r="L132" s="27"/>
      <c r="M132" s="27"/>
      <c r="N132" s="27"/>
      <c r="O132" s="53">
        <f t="shared" si="5"/>
        <v>0</v>
      </c>
      <c r="P132" s="27"/>
      <c r="Q132" s="27"/>
    </row>
    <row r="133" spans="1:17" s="50" customFormat="1" ht="24.75" customHeight="1">
      <c r="A133" s="27" t="s">
        <v>1501</v>
      </c>
      <c r="B133" s="35">
        <v>2010301</v>
      </c>
      <c r="C133" s="53" t="s">
        <v>1385</v>
      </c>
      <c r="D133" s="54">
        <f t="shared" si="3"/>
        <v>0</v>
      </c>
      <c r="E133" s="27"/>
      <c r="F133" s="27"/>
      <c r="G133" s="27"/>
      <c r="H133" s="27"/>
      <c r="I133" s="27"/>
      <c r="J133" s="27"/>
      <c r="K133" s="54">
        <f t="shared" si="4"/>
        <v>0</v>
      </c>
      <c r="L133" s="27"/>
      <c r="M133" s="27"/>
      <c r="N133" s="27"/>
      <c r="O133" s="53">
        <f t="shared" si="5"/>
        <v>0</v>
      </c>
      <c r="P133" s="27"/>
      <c r="Q133" s="27"/>
    </row>
    <row r="134" spans="1:17" s="50" customFormat="1" ht="24.75" customHeight="1">
      <c r="A134" s="27" t="s">
        <v>1502</v>
      </c>
      <c r="B134" s="35">
        <v>2010301</v>
      </c>
      <c r="C134" s="53" t="s">
        <v>1385</v>
      </c>
      <c r="D134" s="54">
        <f t="shared" si="3"/>
        <v>0</v>
      </c>
      <c r="E134" s="27"/>
      <c r="F134" s="27"/>
      <c r="G134" s="27"/>
      <c r="H134" s="27"/>
      <c r="I134" s="27"/>
      <c r="J134" s="27"/>
      <c r="K134" s="54">
        <f t="shared" si="4"/>
        <v>0</v>
      </c>
      <c r="L134" s="27"/>
      <c r="M134" s="27"/>
      <c r="N134" s="27"/>
      <c r="O134" s="53">
        <f t="shared" si="5"/>
        <v>0</v>
      </c>
      <c r="P134" s="27"/>
      <c r="Q134" s="27"/>
    </row>
    <row r="135" spans="1:17" s="50" customFormat="1" ht="24.75" customHeight="1">
      <c r="A135" s="29" t="s">
        <v>1503</v>
      </c>
      <c r="B135" s="35">
        <v>2010301</v>
      </c>
      <c r="C135" s="53" t="s">
        <v>1385</v>
      </c>
      <c r="D135" s="54">
        <f>SUM(E135:J135)</f>
        <v>0</v>
      </c>
      <c r="E135" s="27"/>
      <c r="F135" s="27"/>
      <c r="G135" s="27"/>
      <c r="H135" s="27"/>
      <c r="I135" s="27"/>
      <c r="J135" s="27"/>
      <c r="K135" s="54">
        <f>SUM(L135:N135)</f>
        <v>0</v>
      </c>
      <c r="L135" s="27"/>
      <c r="M135" s="27"/>
      <c r="N135" s="27"/>
      <c r="O135" s="53">
        <f>SUM(P135:Q135)</f>
        <v>0</v>
      </c>
      <c r="P135" s="27"/>
      <c r="Q135" s="27"/>
    </row>
    <row r="136" spans="1:17" s="50" customFormat="1" ht="24.75" customHeight="1">
      <c r="A136" s="37" t="s">
        <v>1504</v>
      </c>
      <c r="B136" s="35"/>
      <c r="C136" s="53"/>
      <c r="D136" s="54">
        <f>SUM(E136:J136)</f>
        <v>0</v>
      </c>
      <c r="E136" s="27"/>
      <c r="F136" s="27"/>
      <c r="G136" s="27"/>
      <c r="H136" s="27"/>
      <c r="I136" s="27"/>
      <c r="J136" s="27"/>
      <c r="K136" s="54">
        <f>SUM(L136:N136)</f>
        <v>0</v>
      </c>
      <c r="L136" s="27"/>
      <c r="M136" s="27"/>
      <c r="N136" s="27"/>
      <c r="O136" s="53">
        <f>SUM(P136:Q136)</f>
        <v>0</v>
      </c>
      <c r="P136" s="27"/>
      <c r="Q136" s="27"/>
    </row>
    <row r="137" spans="1:17" s="50" customFormat="1" ht="24.75" customHeight="1">
      <c r="A137" s="37" t="s">
        <v>663</v>
      </c>
      <c r="B137" s="35"/>
      <c r="C137" s="53"/>
      <c r="D137" s="54">
        <f>SUM(E137:J137)</f>
        <v>0</v>
      </c>
      <c r="E137" s="27"/>
      <c r="F137" s="27"/>
      <c r="G137" s="27"/>
      <c r="H137" s="27"/>
      <c r="I137" s="27"/>
      <c r="J137" s="27"/>
      <c r="K137" s="54">
        <f>SUM(L137:N137)</f>
        <v>0</v>
      </c>
      <c r="L137" s="27"/>
      <c r="M137" s="27"/>
      <c r="N137" s="27"/>
      <c r="O137" s="53">
        <f>SUM(P137:Q137)</f>
        <v>0</v>
      </c>
      <c r="P137" s="27"/>
      <c r="Q137" s="27"/>
    </row>
    <row r="138" spans="1:17" s="50" customFormat="1" ht="39" customHeight="1">
      <c r="A138" s="6" t="s">
        <v>1505</v>
      </c>
      <c r="B138" s="6"/>
      <c r="C138" s="6"/>
      <c r="D138" s="54">
        <f>SUM(E138:J138)</f>
        <v>0</v>
      </c>
      <c r="E138" s="27">
        <f aca="true" t="shared" si="6" ref="E138:J138">SUM(E6:E135)</f>
        <v>0</v>
      </c>
      <c r="F138" s="27">
        <f t="shared" si="6"/>
        <v>0</v>
      </c>
      <c r="G138" s="27">
        <f t="shared" si="6"/>
        <v>0</v>
      </c>
      <c r="H138" s="27">
        <f t="shared" si="6"/>
        <v>0</v>
      </c>
      <c r="I138" s="27">
        <f t="shared" si="6"/>
        <v>0</v>
      </c>
      <c r="J138" s="27">
        <f t="shared" si="6"/>
        <v>0</v>
      </c>
      <c r="K138" s="54">
        <f>SUM(L138:N138)</f>
        <v>207837611</v>
      </c>
      <c r="L138" s="27">
        <f>SUM(L6:L135)</f>
        <v>184934603</v>
      </c>
      <c r="M138" s="27">
        <f>SUM(M6:M135)</f>
        <v>21769456</v>
      </c>
      <c r="N138" s="27">
        <f>SUM(N6:N135)</f>
        <v>1133552</v>
      </c>
      <c r="O138" s="53">
        <f>SUM(P138:Q138)</f>
        <v>12246300</v>
      </c>
      <c r="P138" s="27">
        <f>SUM(P6:P135)</f>
        <v>12246300</v>
      </c>
      <c r="Q138" s="27">
        <f>SUM(Q6:Q135)</f>
        <v>0</v>
      </c>
    </row>
    <row r="140" spans="2:16" ht="12.75">
      <c r="B140" s="46" t="s">
        <v>1604</v>
      </c>
      <c r="C140" s="46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2:16" ht="17.25" customHeight="1">
      <c r="B141" s="46" t="s">
        <v>1507</v>
      </c>
      <c r="C141" s="46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</sheetData>
  <sheetProtection/>
  <mergeCells count="7">
    <mergeCell ref="A2:Q2"/>
    <mergeCell ref="D4:J4"/>
    <mergeCell ref="K4:N4"/>
    <mergeCell ref="O4:Q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41"/>
  <sheetViews>
    <sheetView workbookViewId="0" topLeftCell="A28">
      <selection activeCell="N136" sqref="N136:N137"/>
    </sheetView>
  </sheetViews>
  <sheetFormatPr defaultColWidth="9.140625" defaultRowHeight="12.75"/>
  <cols>
    <col min="1" max="1" width="13.8515625" style="0" customWidth="1"/>
    <col min="2" max="2" width="14.28125" style="0" customWidth="1"/>
    <col min="3" max="4" width="10.28125" style="0" customWidth="1"/>
    <col min="5" max="5" width="8.421875" style="0" customWidth="1"/>
    <col min="6" max="6" width="6.8515625" style="0" customWidth="1"/>
    <col min="8" max="8" width="9.57421875" style="0" customWidth="1"/>
    <col min="9" max="9" width="11.57421875" style="0" customWidth="1"/>
    <col min="10" max="10" width="10.140625" style="0" customWidth="1"/>
    <col min="11" max="11" width="13.00390625" style="0" customWidth="1"/>
    <col min="12" max="12" width="10.7109375" style="0" customWidth="1"/>
    <col min="13" max="13" width="10.28125" style="0" customWidth="1"/>
    <col min="14" max="14" width="11.8515625" style="0" customWidth="1"/>
  </cols>
  <sheetData>
    <row r="1" spans="1:3" ht="30" customHeight="1">
      <c r="A1" s="17" t="s">
        <v>1629</v>
      </c>
      <c r="B1" s="17"/>
      <c r="C1" s="17"/>
    </row>
    <row r="2" spans="1:13" ht="28.5" customHeight="1">
      <c r="A2" s="18" t="s">
        <v>1630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21.75" customHeight="1">
      <c r="B3" s="17"/>
      <c r="C3" s="17"/>
      <c r="H3" s="17"/>
      <c r="K3" s="17"/>
      <c r="L3" s="17"/>
      <c r="M3" s="17" t="s">
        <v>1366</v>
      </c>
    </row>
    <row r="4" spans="1:14" ht="33" customHeight="1">
      <c r="A4" s="19" t="s">
        <v>1367</v>
      </c>
      <c r="B4" s="20" t="s">
        <v>1368</v>
      </c>
      <c r="C4" s="20" t="s">
        <v>1369</v>
      </c>
      <c r="D4" s="21" t="s">
        <v>1631</v>
      </c>
      <c r="E4" s="22"/>
      <c r="F4" s="22"/>
      <c r="G4" s="23"/>
      <c r="H4" s="24" t="s">
        <v>1632</v>
      </c>
      <c r="I4" s="24"/>
      <c r="J4" s="24"/>
      <c r="K4" s="24"/>
      <c r="L4" s="24"/>
      <c r="M4" s="24"/>
      <c r="N4" s="27" t="s">
        <v>1579</v>
      </c>
    </row>
    <row r="5" spans="1:14" ht="52.5" customHeight="1">
      <c r="A5" s="25"/>
      <c r="B5" s="26"/>
      <c r="C5" s="26"/>
      <c r="D5" s="24" t="s">
        <v>1351</v>
      </c>
      <c r="E5" s="24" t="s">
        <v>1633</v>
      </c>
      <c r="F5" s="24" t="s">
        <v>1634</v>
      </c>
      <c r="G5" s="24" t="s">
        <v>1581</v>
      </c>
      <c r="H5" s="24" t="s">
        <v>1351</v>
      </c>
      <c r="I5" s="24" t="s">
        <v>1635</v>
      </c>
      <c r="J5" s="24" t="s">
        <v>1636</v>
      </c>
      <c r="K5" s="24" t="s">
        <v>1637</v>
      </c>
      <c r="L5" s="24" t="s">
        <v>1638</v>
      </c>
      <c r="M5" s="24" t="s">
        <v>1639</v>
      </c>
      <c r="N5" s="27" t="s">
        <v>1579</v>
      </c>
    </row>
    <row r="6" spans="1:14" ht="24.75" customHeight="1">
      <c r="A6" s="27" t="s">
        <v>1596</v>
      </c>
      <c r="B6" s="27">
        <v>2010101</v>
      </c>
      <c r="C6" s="27" t="s">
        <v>1385</v>
      </c>
      <c r="D6" s="26">
        <f>SUM(E6:G6)</f>
        <v>0</v>
      </c>
      <c r="E6" s="27"/>
      <c r="F6" s="27"/>
      <c r="G6" s="27"/>
      <c r="H6" s="26">
        <f>SUM(I6:M6)</f>
        <v>74864</v>
      </c>
      <c r="I6" s="26"/>
      <c r="J6" s="26"/>
      <c r="K6" s="26"/>
      <c r="L6" s="26"/>
      <c r="M6" s="26">
        <v>74864</v>
      </c>
      <c r="N6" s="33"/>
    </row>
    <row r="7" spans="1:14" ht="24.75" customHeight="1">
      <c r="A7" s="27" t="s">
        <v>1386</v>
      </c>
      <c r="B7" s="27">
        <v>2010201</v>
      </c>
      <c r="C7" s="27" t="s">
        <v>1385</v>
      </c>
      <c r="D7" s="26">
        <f aca="true" t="shared" si="0" ref="D7:D70">SUM(E7:G7)</f>
        <v>0</v>
      </c>
      <c r="E7" s="27"/>
      <c r="F7" s="27"/>
      <c r="G7" s="27"/>
      <c r="H7" s="26">
        <f aca="true" t="shared" si="1" ref="H7:H70">SUM(I7:M7)</f>
        <v>7104</v>
      </c>
      <c r="I7" s="26">
        <v>7104</v>
      </c>
      <c r="J7" s="26"/>
      <c r="K7" s="26"/>
      <c r="L7" s="26"/>
      <c r="M7" s="27"/>
      <c r="N7" s="33"/>
    </row>
    <row r="8" spans="1:14" ht="24.75" customHeight="1">
      <c r="A8" s="8" t="s">
        <v>1597</v>
      </c>
      <c r="B8" s="27">
        <v>2013101</v>
      </c>
      <c r="C8" s="27" t="s">
        <v>1385</v>
      </c>
      <c r="D8" s="26">
        <f t="shared" si="0"/>
        <v>0</v>
      </c>
      <c r="E8" s="27"/>
      <c r="F8" s="27"/>
      <c r="G8" s="27"/>
      <c r="H8" s="26">
        <f t="shared" si="1"/>
        <v>20000</v>
      </c>
      <c r="I8" s="26"/>
      <c r="J8" s="26"/>
      <c r="K8" s="26"/>
      <c r="L8" s="26"/>
      <c r="M8" s="26">
        <v>20000</v>
      </c>
      <c r="N8" s="33"/>
    </row>
    <row r="9" spans="1:14" ht="24.75" customHeight="1">
      <c r="A9" s="8" t="s">
        <v>1388</v>
      </c>
      <c r="B9" s="8">
        <v>2010301</v>
      </c>
      <c r="C9" s="27" t="s">
        <v>1385</v>
      </c>
      <c r="D9" s="26">
        <f t="shared" si="0"/>
        <v>0</v>
      </c>
      <c r="E9" s="27"/>
      <c r="F9" s="27"/>
      <c r="G9" s="27"/>
      <c r="H9" s="26">
        <f t="shared" si="1"/>
        <v>30656</v>
      </c>
      <c r="I9" s="26"/>
      <c r="J9" s="26"/>
      <c r="K9" s="26"/>
      <c r="L9" s="26"/>
      <c r="M9" s="26">
        <v>30656</v>
      </c>
      <c r="N9" s="33"/>
    </row>
    <row r="10" spans="1:14" ht="24.75" customHeight="1">
      <c r="A10" s="27" t="s">
        <v>1389</v>
      </c>
      <c r="B10" s="27">
        <v>2010501</v>
      </c>
      <c r="C10" s="27" t="s">
        <v>1385</v>
      </c>
      <c r="D10" s="26">
        <f t="shared" si="0"/>
        <v>0</v>
      </c>
      <c r="E10" s="27"/>
      <c r="F10" s="27"/>
      <c r="G10" s="27"/>
      <c r="H10" s="26">
        <f t="shared" si="1"/>
        <v>32104</v>
      </c>
      <c r="I10" s="26">
        <v>32104</v>
      </c>
      <c r="J10" s="26"/>
      <c r="K10" s="26"/>
      <c r="L10" s="26"/>
      <c r="M10" s="26"/>
      <c r="N10" s="33"/>
    </row>
    <row r="11" spans="1:14" ht="24.75" customHeight="1">
      <c r="A11" s="27" t="s">
        <v>1390</v>
      </c>
      <c r="B11" s="27">
        <v>2010601</v>
      </c>
      <c r="C11" s="27" t="s">
        <v>1385</v>
      </c>
      <c r="D11" s="26">
        <f t="shared" si="0"/>
        <v>0</v>
      </c>
      <c r="E11" s="27"/>
      <c r="F11" s="27"/>
      <c r="G11" s="27"/>
      <c r="H11" s="26">
        <f t="shared" si="1"/>
        <v>12000</v>
      </c>
      <c r="I11" s="26">
        <v>12000</v>
      </c>
      <c r="J11" s="26"/>
      <c r="K11" s="26"/>
      <c r="L11" s="26"/>
      <c r="M11" s="26"/>
      <c r="N11" s="33"/>
    </row>
    <row r="12" spans="1:14" ht="24.75" customHeight="1">
      <c r="A12" s="27" t="s">
        <v>1391</v>
      </c>
      <c r="B12" s="27">
        <v>2010308</v>
      </c>
      <c r="C12" s="27" t="s">
        <v>1385</v>
      </c>
      <c r="D12" s="26">
        <f t="shared" si="0"/>
        <v>0</v>
      </c>
      <c r="E12" s="27"/>
      <c r="F12" s="27"/>
      <c r="G12" s="27"/>
      <c r="H12" s="26">
        <f t="shared" si="1"/>
        <v>3552</v>
      </c>
      <c r="I12" s="26">
        <v>3552</v>
      </c>
      <c r="J12" s="26"/>
      <c r="K12" s="26"/>
      <c r="L12" s="26"/>
      <c r="M12" s="26"/>
      <c r="N12" s="33"/>
    </row>
    <row r="13" spans="1:14" ht="24.75" customHeight="1">
      <c r="A13" s="27" t="s">
        <v>1392</v>
      </c>
      <c r="B13" s="27">
        <v>2010407</v>
      </c>
      <c r="C13" s="27" t="s">
        <v>1385</v>
      </c>
      <c r="D13" s="26">
        <f t="shared" si="0"/>
        <v>0</v>
      </c>
      <c r="E13" s="27"/>
      <c r="F13" s="27"/>
      <c r="G13" s="27"/>
      <c r="H13" s="26">
        <f t="shared" si="1"/>
        <v>3552</v>
      </c>
      <c r="I13" s="26">
        <v>3552</v>
      </c>
      <c r="J13" s="26"/>
      <c r="K13" s="26"/>
      <c r="L13" s="26"/>
      <c r="M13" s="26"/>
      <c r="N13" s="33"/>
    </row>
    <row r="14" spans="1:14" ht="24.75" customHeight="1">
      <c r="A14" s="28" t="s">
        <v>1393</v>
      </c>
      <c r="B14" s="28">
        <v>2012901</v>
      </c>
      <c r="C14" s="27" t="s">
        <v>1385</v>
      </c>
      <c r="D14" s="26">
        <f t="shared" si="0"/>
        <v>0</v>
      </c>
      <c r="E14" s="27"/>
      <c r="F14" s="27"/>
      <c r="G14" s="27"/>
      <c r="H14" s="26">
        <f t="shared" si="1"/>
        <v>0</v>
      </c>
      <c r="I14" s="26"/>
      <c r="J14" s="26"/>
      <c r="K14" s="26"/>
      <c r="L14" s="26"/>
      <c r="M14" s="26"/>
      <c r="N14" s="33"/>
    </row>
    <row r="15" spans="1:14" ht="24.75" customHeight="1">
      <c r="A15" s="27" t="s">
        <v>1394</v>
      </c>
      <c r="B15" s="27">
        <v>2012901</v>
      </c>
      <c r="C15" s="27" t="s">
        <v>1385</v>
      </c>
      <c r="D15" s="26">
        <f t="shared" si="0"/>
        <v>0</v>
      </c>
      <c r="E15" s="27"/>
      <c r="F15" s="27"/>
      <c r="G15" s="27"/>
      <c r="H15" s="26">
        <f t="shared" si="1"/>
        <v>0</v>
      </c>
      <c r="I15" s="26"/>
      <c r="J15" s="26"/>
      <c r="K15" s="26"/>
      <c r="L15" s="26"/>
      <c r="M15" s="26"/>
      <c r="N15" s="33"/>
    </row>
    <row r="16" spans="1:14" ht="24.75" customHeight="1">
      <c r="A16" s="27" t="s">
        <v>1395</v>
      </c>
      <c r="B16" s="27">
        <v>2010301</v>
      </c>
      <c r="C16" s="27" t="s">
        <v>1385</v>
      </c>
      <c r="D16" s="26">
        <f t="shared" si="0"/>
        <v>0</v>
      </c>
      <c r="E16" s="27"/>
      <c r="F16" s="27"/>
      <c r="G16" s="27"/>
      <c r="H16" s="26">
        <f t="shared" si="1"/>
        <v>0</v>
      </c>
      <c r="I16" s="26"/>
      <c r="J16" s="26"/>
      <c r="K16" s="26"/>
      <c r="L16" s="26"/>
      <c r="M16" s="26"/>
      <c r="N16" s="33"/>
    </row>
    <row r="17" spans="1:14" ht="24.75" customHeight="1">
      <c r="A17" s="27" t="s">
        <v>1396</v>
      </c>
      <c r="B17" s="29">
        <v>2013601</v>
      </c>
      <c r="C17" s="27" t="s">
        <v>1385</v>
      </c>
      <c r="D17" s="26">
        <f t="shared" si="0"/>
        <v>0</v>
      </c>
      <c r="E17" s="27"/>
      <c r="F17" s="27"/>
      <c r="G17" s="27"/>
      <c r="H17" s="26">
        <f t="shared" si="1"/>
        <v>0</v>
      </c>
      <c r="I17" s="27"/>
      <c r="J17" s="27"/>
      <c r="K17" s="27"/>
      <c r="L17" s="27"/>
      <c r="M17" s="27"/>
      <c r="N17" s="33"/>
    </row>
    <row r="18" spans="1:14" ht="24.75" customHeight="1">
      <c r="A18" s="27" t="s">
        <v>1598</v>
      </c>
      <c r="B18" s="27">
        <v>2010301</v>
      </c>
      <c r="C18" s="27" t="s">
        <v>1385</v>
      </c>
      <c r="D18" s="26">
        <f t="shared" si="0"/>
        <v>0</v>
      </c>
      <c r="E18" s="27"/>
      <c r="F18" s="27"/>
      <c r="G18" s="27"/>
      <c r="H18" s="26">
        <f t="shared" si="1"/>
        <v>0</v>
      </c>
      <c r="I18" s="26"/>
      <c r="J18" s="26"/>
      <c r="K18" s="26"/>
      <c r="L18" s="26"/>
      <c r="M18" s="26"/>
      <c r="N18" s="33"/>
    </row>
    <row r="19" spans="1:14" ht="24.75" customHeight="1">
      <c r="A19" s="8" t="s">
        <v>1398</v>
      </c>
      <c r="B19" s="27">
        <v>2010301</v>
      </c>
      <c r="C19" s="27" t="s">
        <v>1385</v>
      </c>
      <c r="D19" s="26">
        <f t="shared" si="0"/>
        <v>0</v>
      </c>
      <c r="E19" s="27"/>
      <c r="F19" s="27"/>
      <c r="G19" s="27"/>
      <c r="H19" s="26">
        <f t="shared" si="1"/>
        <v>0</v>
      </c>
      <c r="I19" s="27"/>
      <c r="J19" s="27"/>
      <c r="K19" s="27"/>
      <c r="L19" s="27"/>
      <c r="M19" s="27"/>
      <c r="N19" s="33"/>
    </row>
    <row r="20" spans="1:14" ht="24.75" customHeight="1">
      <c r="A20" s="27" t="s">
        <v>1399</v>
      </c>
      <c r="B20" s="27">
        <v>2010301</v>
      </c>
      <c r="C20" s="27" t="s">
        <v>1385</v>
      </c>
      <c r="D20" s="26">
        <f t="shared" si="0"/>
        <v>0</v>
      </c>
      <c r="E20" s="27"/>
      <c r="F20" s="27"/>
      <c r="G20" s="27"/>
      <c r="H20" s="26">
        <f t="shared" si="1"/>
        <v>0</v>
      </c>
      <c r="I20" s="26"/>
      <c r="J20" s="26"/>
      <c r="K20" s="26"/>
      <c r="L20" s="26"/>
      <c r="M20" s="26"/>
      <c r="N20" s="33"/>
    </row>
    <row r="21" spans="1:14" ht="24.75" customHeight="1">
      <c r="A21" s="27" t="s">
        <v>1400</v>
      </c>
      <c r="B21" s="27">
        <v>2012801</v>
      </c>
      <c r="C21" s="27" t="s">
        <v>1385</v>
      </c>
      <c r="D21" s="26">
        <f t="shared" si="0"/>
        <v>0</v>
      </c>
      <c r="E21" s="27"/>
      <c r="F21" s="27"/>
      <c r="G21" s="27"/>
      <c r="H21" s="26">
        <f t="shared" si="1"/>
        <v>0</v>
      </c>
      <c r="I21" s="27"/>
      <c r="J21" s="27"/>
      <c r="K21" s="27"/>
      <c r="L21" s="27"/>
      <c r="M21" s="27"/>
      <c r="N21" s="33"/>
    </row>
    <row r="22" spans="1:14" ht="24.75" customHeight="1">
      <c r="A22" s="27" t="s">
        <v>1401</v>
      </c>
      <c r="B22" s="27">
        <v>2013401</v>
      </c>
      <c r="C22" s="27" t="s">
        <v>1385</v>
      </c>
      <c r="D22" s="26">
        <f t="shared" si="0"/>
        <v>0</v>
      </c>
      <c r="E22" s="27"/>
      <c r="F22" s="27"/>
      <c r="G22" s="27"/>
      <c r="H22" s="26">
        <f t="shared" si="1"/>
        <v>208428</v>
      </c>
      <c r="I22" s="26"/>
      <c r="J22" s="26"/>
      <c r="K22" s="26"/>
      <c r="L22" s="26">
        <v>204876</v>
      </c>
      <c r="M22" s="26">
        <v>3552</v>
      </c>
      <c r="N22" s="33"/>
    </row>
    <row r="23" spans="1:14" ht="24.75" customHeight="1">
      <c r="A23" s="27" t="s">
        <v>1402</v>
      </c>
      <c r="B23" s="27">
        <v>2011001</v>
      </c>
      <c r="C23" s="27" t="s">
        <v>1385</v>
      </c>
      <c r="D23" s="26">
        <f t="shared" si="0"/>
        <v>0</v>
      </c>
      <c r="E23" s="27"/>
      <c r="F23" s="27"/>
      <c r="G23" s="27"/>
      <c r="H23" s="26">
        <f t="shared" si="1"/>
        <v>0</v>
      </c>
      <c r="I23" s="27"/>
      <c r="J23" s="27"/>
      <c r="K23" s="27"/>
      <c r="L23" s="27"/>
      <c r="M23" s="27"/>
      <c r="N23" s="33"/>
    </row>
    <row r="24" spans="1:14" ht="24.75" customHeight="1">
      <c r="A24" s="27" t="s">
        <v>1403</v>
      </c>
      <c r="B24" s="27">
        <v>2012906</v>
      </c>
      <c r="C24" s="27" t="s">
        <v>1385</v>
      </c>
      <c r="D24" s="26">
        <f t="shared" si="0"/>
        <v>0</v>
      </c>
      <c r="E24" s="27"/>
      <c r="F24" s="27"/>
      <c r="G24" s="27"/>
      <c r="H24" s="26">
        <f t="shared" si="1"/>
        <v>0</v>
      </c>
      <c r="I24" s="26"/>
      <c r="J24" s="26"/>
      <c r="K24" s="26"/>
      <c r="L24" s="26"/>
      <c r="M24" s="26"/>
      <c r="N24" s="33"/>
    </row>
    <row r="25" spans="1:14" ht="24.75" customHeight="1">
      <c r="A25" s="27" t="s">
        <v>1404</v>
      </c>
      <c r="B25" s="27">
        <v>2010301</v>
      </c>
      <c r="C25" s="27" t="s">
        <v>1385</v>
      </c>
      <c r="D25" s="26">
        <f t="shared" si="0"/>
        <v>0</v>
      </c>
      <c r="E25" s="27"/>
      <c r="F25" s="27"/>
      <c r="G25" s="27"/>
      <c r="H25" s="26">
        <f t="shared" si="1"/>
        <v>3552</v>
      </c>
      <c r="I25" s="26">
        <v>3552</v>
      </c>
      <c r="J25" s="26"/>
      <c r="K25" s="26"/>
      <c r="L25" s="26"/>
      <c r="M25" s="26"/>
      <c r="N25" s="33"/>
    </row>
    <row r="26" spans="1:14" ht="24.75" customHeight="1">
      <c r="A26" s="27" t="s">
        <v>1405</v>
      </c>
      <c r="B26" s="27">
        <v>2013201</v>
      </c>
      <c r="C26" s="27" t="s">
        <v>1385</v>
      </c>
      <c r="D26" s="26">
        <f t="shared" si="0"/>
        <v>0</v>
      </c>
      <c r="E26" s="27"/>
      <c r="F26" s="27"/>
      <c r="G26" s="27"/>
      <c r="H26" s="26">
        <f t="shared" si="1"/>
        <v>0</v>
      </c>
      <c r="I26" s="26"/>
      <c r="J26" s="26"/>
      <c r="K26" s="26"/>
      <c r="L26" s="26"/>
      <c r="M26" s="26"/>
      <c r="N26" s="33"/>
    </row>
    <row r="27" spans="1:14" ht="24.75" customHeight="1">
      <c r="A27" s="27" t="s">
        <v>1406</v>
      </c>
      <c r="B27" s="27">
        <v>2010301</v>
      </c>
      <c r="C27" s="27" t="s">
        <v>1385</v>
      </c>
      <c r="D27" s="26">
        <f t="shared" si="0"/>
        <v>0</v>
      </c>
      <c r="E27" s="27"/>
      <c r="F27" s="27"/>
      <c r="G27" s="27"/>
      <c r="H27" s="26">
        <f t="shared" si="1"/>
        <v>14384</v>
      </c>
      <c r="I27" s="26">
        <v>14384</v>
      </c>
      <c r="J27" s="26"/>
      <c r="K27" s="26"/>
      <c r="L27" s="26"/>
      <c r="M27" s="26"/>
      <c r="N27" s="33"/>
    </row>
    <row r="28" spans="1:14" ht="24.75" customHeight="1">
      <c r="A28" s="27" t="s">
        <v>1599</v>
      </c>
      <c r="B28" s="27">
        <v>2011101</v>
      </c>
      <c r="C28" s="27" t="s">
        <v>1385</v>
      </c>
      <c r="D28" s="26">
        <f t="shared" si="0"/>
        <v>0</v>
      </c>
      <c r="E28" s="27"/>
      <c r="F28" s="27"/>
      <c r="G28" s="27"/>
      <c r="H28" s="26">
        <f t="shared" si="1"/>
        <v>35816</v>
      </c>
      <c r="I28" s="26"/>
      <c r="J28" s="26"/>
      <c r="K28" s="26"/>
      <c r="L28" s="26"/>
      <c r="M28" s="26">
        <v>35816</v>
      </c>
      <c r="N28" s="33"/>
    </row>
    <row r="29" spans="1:14" ht="24.75" customHeight="1">
      <c r="A29" s="27" t="s">
        <v>1408</v>
      </c>
      <c r="B29" s="27">
        <v>2011101</v>
      </c>
      <c r="C29" s="27" t="s">
        <v>1385</v>
      </c>
      <c r="D29" s="26">
        <f t="shared" si="0"/>
        <v>0</v>
      </c>
      <c r="E29" s="27"/>
      <c r="F29" s="27"/>
      <c r="G29" s="27"/>
      <c r="H29" s="26">
        <f t="shared" si="1"/>
        <v>90000</v>
      </c>
      <c r="I29" s="26">
        <v>40000</v>
      </c>
      <c r="J29" s="26"/>
      <c r="K29" s="26"/>
      <c r="L29" s="26"/>
      <c r="M29" s="26">
        <v>50000</v>
      </c>
      <c r="N29" s="33"/>
    </row>
    <row r="30" spans="1:14" ht="24.75" customHeight="1">
      <c r="A30" s="27" t="s">
        <v>1600</v>
      </c>
      <c r="B30" s="27">
        <v>2011101</v>
      </c>
      <c r="C30" s="27" t="s">
        <v>1385</v>
      </c>
      <c r="D30" s="26">
        <f t="shared" si="0"/>
        <v>0</v>
      </c>
      <c r="E30" s="27"/>
      <c r="F30" s="27"/>
      <c r="G30" s="27"/>
      <c r="H30" s="26">
        <f t="shared" si="1"/>
        <v>0</v>
      </c>
      <c r="I30" s="27"/>
      <c r="J30" s="27"/>
      <c r="K30" s="27"/>
      <c r="L30" s="27"/>
      <c r="M30" s="27"/>
      <c r="N30" s="33"/>
    </row>
    <row r="31" spans="1:14" ht="24.75" customHeight="1">
      <c r="A31" s="29" t="s">
        <v>1410</v>
      </c>
      <c r="B31" s="27">
        <v>2010801</v>
      </c>
      <c r="C31" s="27" t="s">
        <v>1385</v>
      </c>
      <c r="D31" s="26">
        <f t="shared" si="0"/>
        <v>0</v>
      </c>
      <c r="E31" s="27"/>
      <c r="F31" s="27"/>
      <c r="G31" s="27"/>
      <c r="H31" s="26">
        <f t="shared" si="1"/>
        <v>0</v>
      </c>
      <c r="I31" s="27"/>
      <c r="J31" s="27"/>
      <c r="K31" s="27"/>
      <c r="L31" s="27"/>
      <c r="M31" s="27"/>
      <c r="N31" s="33"/>
    </row>
    <row r="32" spans="1:14" ht="24.75" customHeight="1">
      <c r="A32" s="27" t="s">
        <v>1411</v>
      </c>
      <c r="B32" s="27">
        <v>2010301</v>
      </c>
      <c r="C32" s="27" t="s">
        <v>1385</v>
      </c>
      <c r="D32" s="26">
        <f t="shared" si="0"/>
        <v>0</v>
      </c>
      <c r="E32" s="27"/>
      <c r="F32" s="27"/>
      <c r="G32" s="27"/>
      <c r="H32" s="26">
        <f t="shared" si="1"/>
        <v>14208</v>
      </c>
      <c r="I32" s="27">
        <v>14208</v>
      </c>
      <c r="J32" s="27"/>
      <c r="K32" s="27"/>
      <c r="L32" s="27"/>
      <c r="M32" s="27"/>
      <c r="N32" s="33"/>
    </row>
    <row r="33" spans="1:14" ht="24.75" customHeight="1">
      <c r="A33" s="27" t="s">
        <v>1412</v>
      </c>
      <c r="B33" s="27">
        <v>2013801</v>
      </c>
      <c r="C33" s="27" t="s">
        <v>1385</v>
      </c>
      <c r="D33" s="26">
        <f t="shared" si="0"/>
        <v>0</v>
      </c>
      <c r="E33" s="27"/>
      <c r="F33" s="27"/>
      <c r="G33" s="27"/>
      <c r="H33" s="26">
        <f t="shared" si="1"/>
        <v>2329809</v>
      </c>
      <c r="I33" s="26">
        <v>612464</v>
      </c>
      <c r="J33" s="26"/>
      <c r="K33" s="26"/>
      <c r="L33" s="26">
        <v>1717345</v>
      </c>
      <c r="M33" s="26"/>
      <c r="N33" s="33"/>
    </row>
    <row r="34" spans="1:14" ht="24.75" customHeight="1">
      <c r="A34" s="8" t="s">
        <v>1601</v>
      </c>
      <c r="B34" s="29"/>
      <c r="C34" s="27" t="s">
        <v>1385</v>
      </c>
      <c r="D34" s="26">
        <f t="shared" si="0"/>
        <v>0</v>
      </c>
      <c r="E34" s="27"/>
      <c r="F34" s="27"/>
      <c r="G34" s="27"/>
      <c r="H34" s="26">
        <f t="shared" si="1"/>
        <v>227796</v>
      </c>
      <c r="I34" s="26">
        <v>28416</v>
      </c>
      <c r="J34" s="26"/>
      <c r="K34" s="26"/>
      <c r="L34" s="26">
        <v>199380</v>
      </c>
      <c r="M34" s="26"/>
      <c r="N34" s="33"/>
    </row>
    <row r="35" spans="1:14" ht="24.75" customHeight="1">
      <c r="A35" s="27"/>
      <c r="B35" s="28">
        <v>2040201</v>
      </c>
      <c r="C35" s="27" t="s">
        <v>1385</v>
      </c>
      <c r="D35" s="26">
        <f t="shared" si="0"/>
        <v>0</v>
      </c>
      <c r="E35" s="27"/>
      <c r="F35" s="27"/>
      <c r="G35" s="27"/>
      <c r="H35" s="26">
        <f t="shared" si="1"/>
        <v>0</v>
      </c>
      <c r="I35" s="27"/>
      <c r="J35" s="27"/>
      <c r="K35" s="27"/>
      <c r="L35" s="27"/>
      <c r="M35" s="27"/>
      <c r="N35" s="33"/>
    </row>
    <row r="36" spans="1:14" ht="24.75" customHeight="1">
      <c r="A36" s="28" t="s">
        <v>1415</v>
      </c>
      <c r="B36" s="28">
        <v>2040103</v>
      </c>
      <c r="C36" s="27" t="s">
        <v>1385</v>
      </c>
      <c r="D36" s="26">
        <f t="shared" si="0"/>
        <v>0</v>
      </c>
      <c r="E36" s="27"/>
      <c r="F36" s="27"/>
      <c r="G36" s="27"/>
      <c r="H36" s="26">
        <f t="shared" si="1"/>
        <v>1447849</v>
      </c>
      <c r="I36" s="26">
        <v>51624</v>
      </c>
      <c r="J36" s="26"/>
      <c r="K36" s="26"/>
      <c r="L36" s="26">
        <v>1396225</v>
      </c>
      <c r="M36" s="26"/>
      <c r="N36" s="33"/>
    </row>
    <row r="37" spans="1:14" ht="24.75" customHeight="1">
      <c r="A37" s="28" t="s">
        <v>1416</v>
      </c>
      <c r="B37" s="28">
        <v>2040221</v>
      </c>
      <c r="C37" s="27" t="s">
        <v>1385</v>
      </c>
      <c r="D37" s="26">
        <f t="shared" si="0"/>
        <v>0</v>
      </c>
      <c r="E37" s="27"/>
      <c r="F37" s="27"/>
      <c r="G37" s="27"/>
      <c r="H37" s="26">
        <f t="shared" si="1"/>
        <v>27800</v>
      </c>
      <c r="I37" s="27">
        <v>27800</v>
      </c>
      <c r="J37" s="27"/>
      <c r="K37" s="27"/>
      <c r="L37" s="27"/>
      <c r="M37" s="27"/>
      <c r="N37" s="33"/>
    </row>
    <row r="38" spans="1:14" ht="24.75" customHeight="1">
      <c r="A38" s="28" t="s">
        <v>1417</v>
      </c>
      <c r="B38" s="28">
        <v>2040201</v>
      </c>
      <c r="C38" s="27" t="s">
        <v>1385</v>
      </c>
      <c r="D38" s="26">
        <f t="shared" si="0"/>
        <v>0</v>
      </c>
      <c r="E38" s="27"/>
      <c r="F38" s="27"/>
      <c r="G38" s="27"/>
      <c r="H38" s="26">
        <f t="shared" si="1"/>
        <v>70000</v>
      </c>
      <c r="I38" s="27">
        <v>70000</v>
      </c>
      <c r="J38" s="27"/>
      <c r="K38" s="27"/>
      <c r="L38" s="27"/>
      <c r="M38" s="27"/>
      <c r="N38" s="33"/>
    </row>
    <row r="39" spans="1:14" ht="24.75" customHeight="1">
      <c r="A39" s="28" t="s">
        <v>1418</v>
      </c>
      <c r="B39" s="28">
        <v>2040601</v>
      </c>
      <c r="C39" s="27" t="s">
        <v>1385</v>
      </c>
      <c r="D39" s="26">
        <f t="shared" si="0"/>
        <v>0</v>
      </c>
      <c r="E39" s="27"/>
      <c r="F39" s="27"/>
      <c r="G39" s="27"/>
      <c r="H39" s="26">
        <f t="shared" si="1"/>
        <v>3552</v>
      </c>
      <c r="I39" s="27">
        <v>3552</v>
      </c>
      <c r="J39" s="27"/>
      <c r="K39" s="27"/>
      <c r="L39" s="27"/>
      <c r="M39" s="27"/>
      <c r="N39" s="33"/>
    </row>
    <row r="40" spans="1:14" ht="24.75" customHeight="1">
      <c r="A40" s="28" t="s">
        <v>1419</v>
      </c>
      <c r="B40" s="28">
        <v>2040101</v>
      </c>
      <c r="C40" s="27" t="s">
        <v>1385</v>
      </c>
      <c r="D40" s="26">
        <f t="shared" si="0"/>
        <v>0</v>
      </c>
      <c r="E40" s="27"/>
      <c r="F40" s="27"/>
      <c r="G40" s="27"/>
      <c r="H40" s="26">
        <f t="shared" si="1"/>
        <v>10656</v>
      </c>
      <c r="I40" s="27">
        <v>10656</v>
      </c>
      <c r="J40" s="27"/>
      <c r="K40" s="27"/>
      <c r="L40" s="27"/>
      <c r="M40" s="27"/>
      <c r="N40" s="33"/>
    </row>
    <row r="41" spans="1:14" ht="24.75" customHeight="1">
      <c r="A41" s="28" t="s">
        <v>1420</v>
      </c>
      <c r="B41" s="30">
        <v>2013101</v>
      </c>
      <c r="C41" s="27" t="s">
        <v>1385</v>
      </c>
      <c r="D41" s="26">
        <f t="shared" si="0"/>
        <v>0</v>
      </c>
      <c r="E41" s="27"/>
      <c r="F41" s="27"/>
      <c r="G41" s="27"/>
      <c r="H41" s="26">
        <f t="shared" si="1"/>
        <v>0</v>
      </c>
      <c r="I41" s="27"/>
      <c r="J41" s="27"/>
      <c r="K41" s="27"/>
      <c r="L41" s="27"/>
      <c r="M41" s="27"/>
      <c r="N41" s="33"/>
    </row>
    <row r="42" spans="1:14" ht="24.75" customHeight="1">
      <c r="A42" s="30" t="s">
        <v>1421</v>
      </c>
      <c r="B42" s="28">
        <v>2040501</v>
      </c>
      <c r="C42" s="27" t="s">
        <v>1385</v>
      </c>
      <c r="D42" s="26">
        <f t="shared" si="0"/>
        <v>0</v>
      </c>
      <c r="E42" s="27"/>
      <c r="F42" s="27"/>
      <c r="G42" s="27"/>
      <c r="H42" s="26">
        <f t="shared" si="1"/>
        <v>9000</v>
      </c>
      <c r="I42" s="27">
        <v>9000</v>
      </c>
      <c r="J42" s="27"/>
      <c r="K42" s="27"/>
      <c r="L42" s="27"/>
      <c r="M42" s="27"/>
      <c r="N42" s="33"/>
    </row>
    <row r="43" spans="1:14" ht="24.75" customHeight="1">
      <c r="A43" s="28" t="s">
        <v>1422</v>
      </c>
      <c r="B43" s="29">
        <v>2039901</v>
      </c>
      <c r="C43" s="27" t="s">
        <v>1385</v>
      </c>
      <c r="D43" s="26">
        <f t="shared" si="0"/>
        <v>0</v>
      </c>
      <c r="E43" s="27"/>
      <c r="F43" s="27"/>
      <c r="G43" s="27"/>
      <c r="H43" s="26">
        <f t="shared" si="1"/>
        <v>0</v>
      </c>
      <c r="I43" s="27"/>
      <c r="J43" s="27"/>
      <c r="K43" s="27"/>
      <c r="L43" s="27"/>
      <c r="M43" s="27"/>
      <c r="N43" s="33"/>
    </row>
    <row r="44" spans="1:14" ht="24.75" customHeight="1">
      <c r="A44" s="29" t="s">
        <v>1423</v>
      </c>
      <c r="B44" s="31">
        <v>2010350</v>
      </c>
      <c r="C44" s="27" t="s">
        <v>1385</v>
      </c>
      <c r="D44" s="26">
        <f t="shared" si="0"/>
        <v>0</v>
      </c>
      <c r="E44" s="27"/>
      <c r="F44" s="27"/>
      <c r="G44" s="27"/>
      <c r="H44" s="26">
        <f t="shared" si="1"/>
        <v>0</v>
      </c>
      <c r="I44" s="27"/>
      <c r="J44" s="27"/>
      <c r="K44" s="27"/>
      <c r="L44" s="27"/>
      <c r="M44" s="27"/>
      <c r="N44" s="33"/>
    </row>
    <row r="45" spans="1:14" ht="24.75" customHeight="1">
      <c r="A45" s="31" t="s">
        <v>1424</v>
      </c>
      <c r="B45" s="31">
        <v>2011301</v>
      </c>
      <c r="C45" s="27" t="s">
        <v>1385</v>
      </c>
      <c r="D45" s="26">
        <f t="shared" si="0"/>
        <v>0</v>
      </c>
      <c r="E45" s="27"/>
      <c r="F45" s="27"/>
      <c r="G45" s="27"/>
      <c r="H45" s="26">
        <f t="shared" si="1"/>
        <v>952504</v>
      </c>
      <c r="I45" s="26">
        <v>907104</v>
      </c>
      <c r="J45" s="26"/>
      <c r="K45" s="26"/>
      <c r="L45" s="26">
        <v>45400</v>
      </c>
      <c r="M45" s="26"/>
      <c r="N45" s="33"/>
    </row>
    <row r="46" spans="1:14" ht="24.75" customHeight="1">
      <c r="A46" s="31" t="s">
        <v>1524</v>
      </c>
      <c r="B46" s="31">
        <v>2011350</v>
      </c>
      <c r="C46" s="27" t="s">
        <v>1385</v>
      </c>
      <c r="D46" s="26">
        <f t="shared" si="0"/>
        <v>300000</v>
      </c>
      <c r="E46" s="27"/>
      <c r="F46" s="27"/>
      <c r="G46" s="27">
        <v>300000</v>
      </c>
      <c r="H46" s="26">
        <f t="shared" si="1"/>
        <v>622700</v>
      </c>
      <c r="I46" s="27"/>
      <c r="J46" s="27"/>
      <c r="K46" s="27"/>
      <c r="L46" s="26">
        <v>608492</v>
      </c>
      <c r="M46" s="26">
        <v>14208</v>
      </c>
      <c r="N46" s="33"/>
    </row>
    <row r="47" spans="1:14" ht="24.75" customHeight="1">
      <c r="A47" s="31" t="s">
        <v>1602</v>
      </c>
      <c r="B47" s="31">
        <v>2011350</v>
      </c>
      <c r="C47" s="27" t="s">
        <v>1385</v>
      </c>
      <c r="D47" s="26">
        <f t="shared" si="0"/>
        <v>0</v>
      </c>
      <c r="E47" s="27"/>
      <c r="F47" s="27"/>
      <c r="G47" s="27"/>
      <c r="H47" s="26">
        <f t="shared" si="1"/>
        <v>18000</v>
      </c>
      <c r="I47" s="27"/>
      <c r="J47" s="27"/>
      <c r="K47" s="27"/>
      <c r="L47" s="26">
        <v>18000</v>
      </c>
      <c r="M47" s="27"/>
      <c r="N47" s="33"/>
    </row>
    <row r="48" spans="1:14" ht="24.75" customHeight="1">
      <c r="A48" s="31" t="s">
        <v>1427</v>
      </c>
      <c r="B48" s="31">
        <v>2150801</v>
      </c>
      <c r="C48" s="27" t="s">
        <v>1385</v>
      </c>
      <c r="D48" s="26">
        <f t="shared" si="0"/>
        <v>0</v>
      </c>
      <c r="E48" s="27"/>
      <c r="F48" s="27"/>
      <c r="G48" s="27"/>
      <c r="H48" s="26">
        <f t="shared" si="1"/>
        <v>80300</v>
      </c>
      <c r="I48" s="34">
        <v>39120</v>
      </c>
      <c r="J48" s="34"/>
      <c r="K48" s="34"/>
      <c r="L48" s="34">
        <v>41180</v>
      </c>
      <c r="M48" s="27"/>
      <c r="N48" s="33"/>
    </row>
    <row r="49" spans="1:14" ht="24.75" customHeight="1">
      <c r="A49" s="31" t="s">
        <v>1428</v>
      </c>
      <c r="B49" s="31">
        <v>2160250</v>
      </c>
      <c r="C49" s="27" t="s">
        <v>1385</v>
      </c>
      <c r="D49" s="26">
        <f t="shared" si="0"/>
        <v>0</v>
      </c>
      <c r="E49" s="27"/>
      <c r="F49" s="27"/>
      <c r="G49" s="26"/>
      <c r="H49" s="26">
        <f t="shared" si="1"/>
        <v>0</v>
      </c>
      <c r="I49" s="27"/>
      <c r="J49" s="27"/>
      <c r="K49" s="27"/>
      <c r="L49" s="27"/>
      <c r="M49" s="27"/>
      <c r="N49" s="33"/>
    </row>
    <row r="50" spans="1:14" ht="24.75" customHeight="1">
      <c r="A50" s="31" t="s">
        <v>1429</v>
      </c>
      <c r="B50" s="31">
        <v>2220101</v>
      </c>
      <c r="C50" s="27" t="s">
        <v>1385</v>
      </c>
      <c r="D50" s="26">
        <f t="shared" si="0"/>
        <v>905000</v>
      </c>
      <c r="E50" s="27"/>
      <c r="F50" s="27"/>
      <c r="G50" s="26">
        <v>905000</v>
      </c>
      <c r="H50" s="26">
        <f t="shared" si="1"/>
        <v>58912</v>
      </c>
      <c r="I50" s="26">
        <v>58912</v>
      </c>
      <c r="J50" s="27"/>
      <c r="K50" s="27"/>
      <c r="L50" s="27"/>
      <c r="M50" s="27"/>
      <c r="N50" s="33"/>
    </row>
    <row r="51" spans="1:14" ht="24.75" customHeight="1">
      <c r="A51" s="32" t="s">
        <v>1430</v>
      </c>
      <c r="B51" s="31">
        <v>2240101</v>
      </c>
      <c r="C51" s="27" t="s">
        <v>1385</v>
      </c>
      <c r="D51" s="26">
        <f t="shared" si="0"/>
        <v>2024000</v>
      </c>
      <c r="E51" s="27"/>
      <c r="F51" s="27"/>
      <c r="G51" s="26">
        <v>2024000</v>
      </c>
      <c r="H51" s="26">
        <f t="shared" si="1"/>
        <v>194136</v>
      </c>
      <c r="I51" s="27"/>
      <c r="J51" s="27"/>
      <c r="K51" s="27"/>
      <c r="L51" s="26">
        <v>194136</v>
      </c>
      <c r="M51" s="27"/>
      <c r="N51" s="33"/>
    </row>
    <row r="52" spans="1:14" ht="24.75" customHeight="1">
      <c r="A52" s="31" t="s">
        <v>1431</v>
      </c>
      <c r="B52" s="31">
        <v>2240401</v>
      </c>
      <c r="C52" s="27" t="s">
        <v>1385</v>
      </c>
      <c r="D52" s="26">
        <f t="shared" si="0"/>
        <v>0</v>
      </c>
      <c r="E52" s="27"/>
      <c r="F52" s="27"/>
      <c r="G52" s="27"/>
      <c r="H52" s="26">
        <f t="shared" si="1"/>
        <v>0</v>
      </c>
      <c r="I52" s="27"/>
      <c r="J52" s="27"/>
      <c r="K52" s="27"/>
      <c r="L52" s="27"/>
      <c r="M52" s="27"/>
      <c r="N52" s="33"/>
    </row>
    <row r="53" spans="1:14" ht="24.75" customHeight="1">
      <c r="A53" s="31" t="s">
        <v>1432</v>
      </c>
      <c r="B53" s="31">
        <v>2130505</v>
      </c>
      <c r="C53" s="27" t="s">
        <v>1385</v>
      </c>
      <c r="D53" s="26">
        <f t="shared" si="0"/>
        <v>0</v>
      </c>
      <c r="E53" s="27"/>
      <c r="F53" s="27"/>
      <c r="G53" s="27"/>
      <c r="H53" s="26">
        <f t="shared" si="1"/>
        <v>0</v>
      </c>
      <c r="I53" s="27"/>
      <c r="J53" s="27"/>
      <c r="K53" s="27"/>
      <c r="L53" s="27"/>
      <c r="M53" s="27"/>
      <c r="N53" s="33"/>
    </row>
    <row r="54" spans="1:14" ht="24.75" customHeight="1">
      <c r="A54" s="31" t="s">
        <v>1433</v>
      </c>
      <c r="B54" s="27">
        <v>2010301</v>
      </c>
      <c r="C54" s="27" t="s">
        <v>1385</v>
      </c>
      <c r="D54" s="26">
        <f t="shared" si="0"/>
        <v>0</v>
      </c>
      <c r="E54" s="27"/>
      <c r="F54" s="27"/>
      <c r="G54" s="27"/>
      <c r="H54" s="26">
        <f t="shared" si="1"/>
        <v>0</v>
      </c>
      <c r="I54" s="27"/>
      <c r="J54" s="27"/>
      <c r="K54" s="27"/>
      <c r="L54" s="27"/>
      <c r="M54" s="27"/>
      <c r="N54" s="33"/>
    </row>
    <row r="55" spans="1:14" ht="24.75" customHeight="1">
      <c r="A55" s="27" t="s">
        <v>1434</v>
      </c>
      <c r="B55" s="27">
        <v>2080101</v>
      </c>
      <c r="C55" s="27" t="s">
        <v>1385</v>
      </c>
      <c r="D55" s="26">
        <f t="shared" si="0"/>
        <v>0</v>
      </c>
      <c r="E55" s="27"/>
      <c r="F55" s="27"/>
      <c r="G55" s="27"/>
      <c r="H55" s="26">
        <f t="shared" si="1"/>
        <v>779496</v>
      </c>
      <c r="I55" s="27"/>
      <c r="J55" s="27"/>
      <c r="K55" s="27"/>
      <c r="L55" s="27">
        <v>779496</v>
      </c>
      <c r="M55" s="27"/>
      <c r="N55" s="33"/>
    </row>
    <row r="56" spans="1:14" ht="24.75" customHeight="1">
      <c r="A56" s="27" t="s">
        <v>1435</v>
      </c>
      <c r="B56" s="27">
        <v>2080106</v>
      </c>
      <c r="C56" s="27" t="s">
        <v>1385</v>
      </c>
      <c r="D56" s="26">
        <f t="shared" si="0"/>
        <v>0</v>
      </c>
      <c r="E56" s="27"/>
      <c r="F56" s="27"/>
      <c r="G56" s="27"/>
      <c r="H56" s="26">
        <f t="shared" si="1"/>
        <v>0</v>
      </c>
      <c r="I56" s="27"/>
      <c r="J56" s="27"/>
      <c r="K56" s="27"/>
      <c r="L56" s="27"/>
      <c r="M56" s="27"/>
      <c r="N56" s="33"/>
    </row>
    <row r="57" spans="1:14" ht="24.75" customHeight="1">
      <c r="A57" s="27" t="s">
        <v>1436</v>
      </c>
      <c r="B57" s="27">
        <v>2080106</v>
      </c>
      <c r="C57" s="27" t="s">
        <v>1385</v>
      </c>
      <c r="D57" s="26">
        <f t="shared" si="0"/>
        <v>0</v>
      </c>
      <c r="E57" s="27"/>
      <c r="F57" s="27"/>
      <c r="G57" s="27"/>
      <c r="H57" s="26">
        <f t="shared" si="1"/>
        <v>0</v>
      </c>
      <c r="I57" s="27"/>
      <c r="J57" s="27"/>
      <c r="K57" s="27"/>
      <c r="L57" s="27"/>
      <c r="M57" s="27"/>
      <c r="N57" s="33"/>
    </row>
    <row r="58" spans="1:14" ht="24.75" customHeight="1">
      <c r="A58" s="27" t="s">
        <v>1437</v>
      </c>
      <c r="B58" s="29">
        <v>2080109</v>
      </c>
      <c r="C58" s="27" t="s">
        <v>1385</v>
      </c>
      <c r="D58" s="26">
        <f t="shared" si="0"/>
        <v>0</v>
      </c>
      <c r="E58" s="27"/>
      <c r="F58" s="27"/>
      <c r="G58" s="27"/>
      <c r="H58" s="26">
        <f t="shared" si="1"/>
        <v>907200</v>
      </c>
      <c r="I58" s="27">
        <v>8500</v>
      </c>
      <c r="J58" s="27"/>
      <c r="K58" s="27"/>
      <c r="L58" s="27"/>
      <c r="M58" s="27">
        <v>898700</v>
      </c>
      <c r="N58" s="33"/>
    </row>
    <row r="59" spans="1:14" ht="24.75" customHeight="1">
      <c r="A59" s="27" t="s">
        <v>1438</v>
      </c>
      <c r="B59" s="29">
        <v>2080109</v>
      </c>
      <c r="C59" s="27" t="s">
        <v>1385</v>
      </c>
      <c r="D59" s="26">
        <f t="shared" si="0"/>
        <v>0</v>
      </c>
      <c r="E59" s="27"/>
      <c r="F59" s="27"/>
      <c r="G59" s="27"/>
      <c r="H59" s="26">
        <f t="shared" si="1"/>
        <v>0</v>
      </c>
      <c r="I59" s="27"/>
      <c r="J59" s="27"/>
      <c r="K59" s="27"/>
      <c r="L59" s="27"/>
      <c r="M59" s="27"/>
      <c r="N59" s="33"/>
    </row>
    <row r="60" spans="1:14" ht="24.75" customHeight="1">
      <c r="A60" s="27" t="s">
        <v>1439</v>
      </c>
      <c r="B60" s="29">
        <v>2080109</v>
      </c>
      <c r="C60" s="27" t="s">
        <v>1385</v>
      </c>
      <c r="D60" s="26">
        <f t="shared" si="0"/>
        <v>0</v>
      </c>
      <c r="E60" s="27"/>
      <c r="F60" s="27"/>
      <c r="G60" s="27"/>
      <c r="H60" s="26">
        <f t="shared" si="1"/>
        <v>1714000</v>
      </c>
      <c r="I60" s="27">
        <v>1522000</v>
      </c>
      <c r="J60" s="27"/>
      <c r="K60" s="27"/>
      <c r="L60" s="27"/>
      <c r="M60" s="27">
        <v>192000</v>
      </c>
      <c r="N60" s="33"/>
    </row>
    <row r="61" spans="1:14" ht="24.75" customHeight="1">
      <c r="A61" s="27" t="s">
        <v>1440</v>
      </c>
      <c r="B61" s="29">
        <v>2101501</v>
      </c>
      <c r="C61" s="27" t="s">
        <v>1385</v>
      </c>
      <c r="D61" s="26">
        <f t="shared" si="0"/>
        <v>0</v>
      </c>
      <c r="E61" s="27"/>
      <c r="F61" s="27"/>
      <c r="G61" s="27"/>
      <c r="H61" s="26">
        <f t="shared" si="1"/>
        <v>50000</v>
      </c>
      <c r="I61" s="27">
        <v>50000</v>
      </c>
      <c r="J61" s="27"/>
      <c r="K61" s="27"/>
      <c r="L61" s="27"/>
      <c r="M61" s="27"/>
      <c r="N61" s="33"/>
    </row>
    <row r="62" spans="1:14" ht="24.75" customHeight="1">
      <c r="A62" s="27" t="s">
        <v>1441</v>
      </c>
      <c r="B62" s="27">
        <v>2101550</v>
      </c>
      <c r="C62" s="27" t="s">
        <v>1385</v>
      </c>
      <c r="D62" s="26">
        <f t="shared" si="0"/>
        <v>0</v>
      </c>
      <c r="E62" s="27"/>
      <c r="F62" s="27"/>
      <c r="G62" s="27"/>
      <c r="H62" s="26">
        <f t="shared" si="1"/>
        <v>23040000</v>
      </c>
      <c r="I62" s="27"/>
      <c r="J62" s="27"/>
      <c r="K62" s="27"/>
      <c r="L62" s="27"/>
      <c r="M62" s="27">
        <v>23040000</v>
      </c>
      <c r="N62" s="33"/>
    </row>
    <row r="63" spans="1:14" ht="24.75" customHeight="1">
      <c r="A63" s="27" t="s">
        <v>1442</v>
      </c>
      <c r="B63" s="27">
        <v>2080109</v>
      </c>
      <c r="C63" s="27" t="s">
        <v>1385</v>
      </c>
      <c r="D63" s="26">
        <f t="shared" si="0"/>
        <v>0</v>
      </c>
      <c r="E63" s="27"/>
      <c r="F63" s="27"/>
      <c r="G63" s="27"/>
      <c r="H63" s="26">
        <f t="shared" si="1"/>
        <v>820000</v>
      </c>
      <c r="I63" s="27"/>
      <c r="J63" s="27"/>
      <c r="K63" s="27"/>
      <c r="L63" s="27"/>
      <c r="M63" s="27">
        <v>820000</v>
      </c>
      <c r="N63" s="33"/>
    </row>
    <row r="64" spans="1:14" ht="24.75" customHeight="1">
      <c r="A64" s="27" t="s">
        <v>1443</v>
      </c>
      <c r="B64" s="27">
        <v>2080201</v>
      </c>
      <c r="C64" s="27" t="s">
        <v>1385</v>
      </c>
      <c r="D64" s="26">
        <f t="shared" si="0"/>
        <v>0</v>
      </c>
      <c r="E64" s="27"/>
      <c r="F64" s="27"/>
      <c r="G64" s="27"/>
      <c r="H64" s="26">
        <f t="shared" si="1"/>
        <v>21000</v>
      </c>
      <c r="I64" s="27">
        <v>21000</v>
      </c>
      <c r="J64" s="27"/>
      <c r="K64" s="27"/>
      <c r="L64" s="27"/>
      <c r="M64" s="27"/>
      <c r="N64" s="33"/>
    </row>
    <row r="65" spans="1:14" ht="24.75" customHeight="1">
      <c r="A65" s="27" t="s">
        <v>1443</v>
      </c>
      <c r="B65" s="29">
        <v>2081901</v>
      </c>
      <c r="C65" s="27" t="s">
        <v>1385</v>
      </c>
      <c r="D65" s="26">
        <f t="shared" si="0"/>
        <v>0</v>
      </c>
      <c r="E65" s="27"/>
      <c r="F65" s="27"/>
      <c r="G65" s="27"/>
      <c r="H65" s="26">
        <f t="shared" si="1"/>
        <v>100000</v>
      </c>
      <c r="I65" s="27">
        <v>100000</v>
      </c>
      <c r="J65" s="27"/>
      <c r="K65" s="27"/>
      <c r="L65" s="27"/>
      <c r="M65" s="27"/>
      <c r="N65" s="33"/>
    </row>
    <row r="66" spans="1:14" ht="24.75" customHeight="1">
      <c r="A66" s="27" t="s">
        <v>1443</v>
      </c>
      <c r="B66" s="29">
        <v>2081902</v>
      </c>
      <c r="C66" s="27" t="s">
        <v>1385</v>
      </c>
      <c r="D66" s="26">
        <f t="shared" si="0"/>
        <v>0</v>
      </c>
      <c r="E66" s="27"/>
      <c r="F66" s="27"/>
      <c r="G66" s="27"/>
      <c r="H66" s="26">
        <f t="shared" si="1"/>
        <v>100000</v>
      </c>
      <c r="I66" s="27">
        <v>100000</v>
      </c>
      <c r="J66" s="27"/>
      <c r="K66" s="27"/>
      <c r="L66" s="27"/>
      <c r="M66" s="27"/>
      <c r="N66" s="33"/>
    </row>
    <row r="67" spans="1:14" ht="24.75" customHeight="1">
      <c r="A67" s="27" t="s">
        <v>1443</v>
      </c>
      <c r="B67" s="29">
        <v>2082501</v>
      </c>
      <c r="C67" s="27" t="s">
        <v>1385</v>
      </c>
      <c r="D67" s="26">
        <f t="shared" si="0"/>
        <v>0</v>
      </c>
      <c r="E67" s="27"/>
      <c r="F67" s="27"/>
      <c r="G67" s="27"/>
      <c r="H67" s="26">
        <f t="shared" si="1"/>
        <v>27000</v>
      </c>
      <c r="I67" s="27">
        <v>27000</v>
      </c>
      <c r="J67" s="27"/>
      <c r="K67" s="27"/>
      <c r="L67" s="27"/>
      <c r="M67" s="27"/>
      <c r="N67" s="33"/>
    </row>
    <row r="68" spans="1:14" ht="24.75" customHeight="1">
      <c r="A68" s="27" t="s">
        <v>1443</v>
      </c>
      <c r="B68" s="29">
        <v>2081001</v>
      </c>
      <c r="C68" s="27" t="s">
        <v>1385</v>
      </c>
      <c r="D68" s="26">
        <f t="shared" si="0"/>
        <v>0</v>
      </c>
      <c r="E68" s="27"/>
      <c r="F68" s="27"/>
      <c r="G68" s="27"/>
      <c r="H68" s="26">
        <f t="shared" si="1"/>
        <v>54000</v>
      </c>
      <c r="I68" s="27">
        <v>54000</v>
      </c>
      <c r="J68" s="27"/>
      <c r="K68" s="27"/>
      <c r="L68" s="27"/>
      <c r="M68" s="27"/>
      <c r="N68" s="33"/>
    </row>
    <row r="69" spans="1:14" ht="24.75" customHeight="1">
      <c r="A69" s="27" t="s">
        <v>1443</v>
      </c>
      <c r="B69" s="27">
        <v>2081107</v>
      </c>
      <c r="C69" s="27" t="s">
        <v>1385</v>
      </c>
      <c r="D69" s="26">
        <f t="shared" si="0"/>
        <v>0</v>
      </c>
      <c r="E69" s="27"/>
      <c r="F69" s="27"/>
      <c r="G69" s="27"/>
      <c r="H69" s="26">
        <f t="shared" si="1"/>
        <v>452000</v>
      </c>
      <c r="I69" s="27">
        <v>452000</v>
      </c>
      <c r="J69" s="27"/>
      <c r="K69" s="27"/>
      <c r="L69" s="27"/>
      <c r="M69" s="27"/>
      <c r="N69" s="33"/>
    </row>
    <row r="70" spans="1:14" ht="24.75" customHeight="1">
      <c r="A70" s="27" t="s">
        <v>1444</v>
      </c>
      <c r="B70" s="27">
        <v>2082801</v>
      </c>
      <c r="C70" s="27" t="s">
        <v>1385</v>
      </c>
      <c r="D70" s="26">
        <f t="shared" si="0"/>
        <v>0</v>
      </c>
      <c r="E70" s="27"/>
      <c r="F70" s="27"/>
      <c r="G70" s="27"/>
      <c r="H70" s="26">
        <f t="shared" si="1"/>
        <v>0</v>
      </c>
      <c r="I70" s="27"/>
      <c r="J70" s="27"/>
      <c r="K70" s="27"/>
      <c r="L70" s="27"/>
      <c r="M70" s="27"/>
      <c r="N70" s="33"/>
    </row>
    <row r="71" spans="1:14" ht="24.75" customHeight="1">
      <c r="A71" s="27" t="s">
        <v>1445</v>
      </c>
      <c r="B71" s="27">
        <v>2081101</v>
      </c>
      <c r="C71" s="27" t="s">
        <v>1385</v>
      </c>
      <c r="D71" s="26">
        <f aca="true" t="shared" si="2" ref="D71:D134">SUM(E71:G71)</f>
        <v>0</v>
      </c>
      <c r="E71" s="27"/>
      <c r="F71" s="27"/>
      <c r="G71" s="27"/>
      <c r="H71" s="26">
        <f aca="true" t="shared" si="3" ref="H71:H134">SUM(I71:M71)</f>
        <v>361000</v>
      </c>
      <c r="I71" s="27">
        <v>75000</v>
      </c>
      <c r="J71" s="27"/>
      <c r="K71" s="27">
        <v>174000</v>
      </c>
      <c r="L71" s="27"/>
      <c r="M71" s="27">
        <v>112000</v>
      </c>
      <c r="N71" s="33"/>
    </row>
    <row r="72" spans="1:14" ht="24.75" customHeight="1">
      <c r="A72" s="27" t="s">
        <v>1446</v>
      </c>
      <c r="B72" s="29">
        <v>2081601</v>
      </c>
      <c r="C72" s="27" t="s">
        <v>1385</v>
      </c>
      <c r="D72" s="26">
        <f t="shared" si="2"/>
        <v>0</v>
      </c>
      <c r="E72" s="27"/>
      <c r="F72" s="27"/>
      <c r="G72" s="27"/>
      <c r="H72" s="26">
        <f t="shared" si="3"/>
        <v>0</v>
      </c>
      <c r="I72" s="27"/>
      <c r="J72" s="27"/>
      <c r="K72" s="27"/>
      <c r="L72" s="27"/>
      <c r="M72" s="27"/>
      <c r="N72" s="33"/>
    </row>
    <row r="73" spans="1:14" ht="24.75" customHeight="1">
      <c r="A73" s="27" t="s">
        <v>1447</v>
      </c>
      <c r="B73" s="29">
        <v>2100102</v>
      </c>
      <c r="C73" s="27" t="s">
        <v>1385</v>
      </c>
      <c r="D73" s="26">
        <f t="shared" si="2"/>
        <v>0</v>
      </c>
      <c r="E73" s="27"/>
      <c r="F73" s="27"/>
      <c r="G73" s="27"/>
      <c r="H73" s="26">
        <f t="shared" si="3"/>
        <v>14208</v>
      </c>
      <c r="I73" s="27">
        <v>14208</v>
      </c>
      <c r="J73" s="27"/>
      <c r="K73" s="27"/>
      <c r="L73" s="27"/>
      <c r="M73" s="27"/>
      <c r="N73" s="33"/>
    </row>
    <row r="74" spans="1:14" ht="24.75" customHeight="1">
      <c r="A74" s="27" t="s">
        <v>1447</v>
      </c>
      <c r="B74" s="29">
        <v>2100302</v>
      </c>
      <c r="C74" s="27" t="s">
        <v>1385</v>
      </c>
      <c r="D74" s="26">
        <f t="shared" si="2"/>
        <v>0</v>
      </c>
      <c r="E74" s="27"/>
      <c r="F74" s="27"/>
      <c r="G74" s="27"/>
      <c r="H74" s="26">
        <f t="shared" si="3"/>
        <v>78384</v>
      </c>
      <c r="I74" s="27">
        <v>78384</v>
      </c>
      <c r="J74" s="27"/>
      <c r="K74" s="27"/>
      <c r="L74" s="27"/>
      <c r="M74" s="27"/>
      <c r="N74" s="33"/>
    </row>
    <row r="75" spans="1:14" ht="24.75" customHeight="1">
      <c r="A75" s="27" t="s">
        <v>1447</v>
      </c>
      <c r="B75" s="29">
        <v>2100716</v>
      </c>
      <c r="C75" s="27" t="s">
        <v>1385</v>
      </c>
      <c r="D75" s="26">
        <f t="shared" si="2"/>
        <v>0</v>
      </c>
      <c r="E75" s="27"/>
      <c r="F75" s="27"/>
      <c r="G75" s="27"/>
      <c r="H75" s="26">
        <f t="shared" si="3"/>
        <v>800000</v>
      </c>
      <c r="I75" s="27">
        <v>800000</v>
      </c>
      <c r="J75" s="27"/>
      <c r="K75" s="27"/>
      <c r="L75" s="27"/>
      <c r="M75" s="27"/>
      <c r="N75" s="33"/>
    </row>
    <row r="76" spans="1:14" s="15" customFormat="1" ht="24.75" customHeight="1">
      <c r="A76" s="35" t="s">
        <v>1447</v>
      </c>
      <c r="B76" s="35">
        <v>2100408</v>
      </c>
      <c r="C76" s="35" t="s">
        <v>1385</v>
      </c>
      <c r="D76" s="36">
        <f t="shared" si="2"/>
        <v>360000</v>
      </c>
      <c r="E76" s="35"/>
      <c r="F76" s="35"/>
      <c r="G76" s="35">
        <v>360000</v>
      </c>
      <c r="H76" s="36">
        <f t="shared" si="3"/>
        <v>0</v>
      </c>
      <c r="I76" s="35"/>
      <c r="J76" s="35"/>
      <c r="K76" s="35"/>
      <c r="L76" s="35"/>
      <c r="M76" s="35"/>
      <c r="N76" s="35"/>
    </row>
    <row r="77" spans="1:14" s="15" customFormat="1" ht="24.75" customHeight="1">
      <c r="A77" s="35" t="s">
        <v>1447</v>
      </c>
      <c r="B77" s="35">
        <v>2100399</v>
      </c>
      <c r="C77" s="35" t="s">
        <v>1385</v>
      </c>
      <c r="D77" s="36">
        <f t="shared" si="2"/>
        <v>0</v>
      </c>
      <c r="E77" s="35"/>
      <c r="F77" s="35"/>
      <c r="G77" s="35"/>
      <c r="H77" s="36">
        <f t="shared" si="3"/>
        <v>276000</v>
      </c>
      <c r="I77" s="35"/>
      <c r="J77" s="35"/>
      <c r="K77" s="35"/>
      <c r="L77" s="35"/>
      <c r="M77" s="35">
        <v>276000</v>
      </c>
      <c r="N77" s="35"/>
    </row>
    <row r="78" spans="1:14" s="15" customFormat="1" ht="24.75" customHeight="1">
      <c r="A78" s="35" t="s">
        <v>1448</v>
      </c>
      <c r="B78" s="35">
        <v>2100717</v>
      </c>
      <c r="C78" s="35" t="s">
        <v>1385</v>
      </c>
      <c r="D78" s="36">
        <f t="shared" si="2"/>
        <v>0</v>
      </c>
      <c r="E78" s="35"/>
      <c r="F78" s="35"/>
      <c r="G78" s="35"/>
      <c r="H78" s="36">
        <f t="shared" si="3"/>
        <v>0</v>
      </c>
      <c r="I78" s="35"/>
      <c r="J78" s="35"/>
      <c r="K78" s="35"/>
      <c r="L78" s="35"/>
      <c r="M78" s="35"/>
      <c r="N78" s="35"/>
    </row>
    <row r="79" spans="1:14" s="15" customFormat="1" ht="24.75" customHeight="1">
      <c r="A79" s="35" t="s">
        <v>1449</v>
      </c>
      <c r="B79" s="37">
        <v>2100401</v>
      </c>
      <c r="C79" s="35" t="s">
        <v>1385</v>
      </c>
      <c r="D79" s="36">
        <f t="shared" si="2"/>
        <v>0</v>
      </c>
      <c r="E79" s="35"/>
      <c r="F79" s="35"/>
      <c r="G79" s="35"/>
      <c r="H79" s="36">
        <f t="shared" si="3"/>
        <v>9104</v>
      </c>
      <c r="I79" s="35">
        <v>9104</v>
      </c>
      <c r="J79" s="35"/>
      <c r="K79" s="35"/>
      <c r="L79" s="35"/>
      <c r="M79" s="35"/>
      <c r="N79" s="35"/>
    </row>
    <row r="80" spans="1:14" s="15" customFormat="1" ht="24.75" customHeight="1">
      <c r="A80" s="35" t="s">
        <v>1450</v>
      </c>
      <c r="B80" s="37">
        <v>2100403</v>
      </c>
      <c r="C80" s="35" t="s">
        <v>1385</v>
      </c>
      <c r="D80" s="36">
        <f t="shared" si="2"/>
        <v>0</v>
      </c>
      <c r="E80" s="35"/>
      <c r="F80" s="35"/>
      <c r="G80" s="35"/>
      <c r="H80" s="36">
        <f t="shared" si="3"/>
        <v>3552</v>
      </c>
      <c r="I80" s="35">
        <v>3552</v>
      </c>
      <c r="J80" s="35"/>
      <c r="K80" s="35"/>
      <c r="L80" s="35"/>
      <c r="M80" s="35"/>
      <c r="N80" s="35"/>
    </row>
    <row r="81" spans="1:14" s="15" customFormat="1" ht="24.75" customHeight="1">
      <c r="A81" s="35" t="s">
        <v>1451</v>
      </c>
      <c r="B81" s="37">
        <v>2100402</v>
      </c>
      <c r="C81" s="35" t="s">
        <v>1385</v>
      </c>
      <c r="D81" s="36">
        <f t="shared" si="2"/>
        <v>0</v>
      </c>
      <c r="E81" s="35"/>
      <c r="F81" s="35"/>
      <c r="G81" s="35"/>
      <c r="H81" s="36">
        <f t="shared" si="3"/>
        <v>45920</v>
      </c>
      <c r="I81" s="35"/>
      <c r="J81" s="35"/>
      <c r="K81" s="35"/>
      <c r="L81" s="35"/>
      <c r="M81" s="35">
        <v>45920</v>
      </c>
      <c r="N81" s="35"/>
    </row>
    <row r="82" spans="1:14" s="15" customFormat="1" ht="24.75" customHeight="1">
      <c r="A82" s="35" t="s">
        <v>1452</v>
      </c>
      <c r="B82" s="37">
        <v>2100407</v>
      </c>
      <c r="C82" s="35" t="s">
        <v>1385</v>
      </c>
      <c r="D82" s="36">
        <f t="shared" si="2"/>
        <v>0</v>
      </c>
      <c r="E82" s="35"/>
      <c r="F82" s="35"/>
      <c r="G82" s="35"/>
      <c r="H82" s="36">
        <f t="shared" si="3"/>
        <v>0</v>
      </c>
      <c r="I82" s="35"/>
      <c r="J82" s="35"/>
      <c r="K82" s="35"/>
      <c r="L82" s="35"/>
      <c r="M82" s="35"/>
      <c r="N82" s="35"/>
    </row>
    <row r="83" spans="1:14" s="15" customFormat="1" ht="24.75" customHeight="1">
      <c r="A83" s="35" t="s">
        <v>1453</v>
      </c>
      <c r="B83" s="35">
        <v>2100407</v>
      </c>
      <c r="C83" s="35" t="s">
        <v>1385</v>
      </c>
      <c r="D83" s="36">
        <f t="shared" si="2"/>
        <v>0</v>
      </c>
      <c r="E83" s="35"/>
      <c r="F83" s="35"/>
      <c r="G83" s="35"/>
      <c r="H83" s="36">
        <f t="shared" si="3"/>
        <v>0</v>
      </c>
      <c r="I83" s="35"/>
      <c r="J83" s="35"/>
      <c r="K83" s="35"/>
      <c r="L83" s="35"/>
      <c r="M83" s="35"/>
      <c r="N83" s="35"/>
    </row>
    <row r="84" spans="1:14" s="15" customFormat="1" ht="24.75" customHeight="1">
      <c r="A84" s="35" t="s">
        <v>1454</v>
      </c>
      <c r="B84" s="35">
        <v>2100407</v>
      </c>
      <c r="C84" s="35" t="s">
        <v>1385</v>
      </c>
      <c r="D84" s="36">
        <f t="shared" si="2"/>
        <v>0</v>
      </c>
      <c r="E84" s="35"/>
      <c r="F84" s="35"/>
      <c r="G84" s="35"/>
      <c r="H84" s="36">
        <f t="shared" si="3"/>
        <v>0</v>
      </c>
      <c r="I84" s="35"/>
      <c r="J84" s="35"/>
      <c r="K84" s="35"/>
      <c r="L84" s="35"/>
      <c r="M84" s="35"/>
      <c r="N84" s="35"/>
    </row>
    <row r="85" spans="1:14" s="15" customFormat="1" ht="24.75" customHeight="1">
      <c r="A85" s="35" t="s">
        <v>1455</v>
      </c>
      <c r="B85" s="35" t="s">
        <v>1456</v>
      </c>
      <c r="C85" s="35" t="s">
        <v>1385</v>
      </c>
      <c r="D85" s="36">
        <f t="shared" si="2"/>
        <v>0</v>
      </c>
      <c r="E85" s="35"/>
      <c r="F85" s="35"/>
      <c r="G85" s="35"/>
      <c r="H85" s="36">
        <f t="shared" si="3"/>
        <v>119607</v>
      </c>
      <c r="I85" s="35"/>
      <c r="J85" s="35"/>
      <c r="K85" s="35"/>
      <c r="L85" s="35">
        <v>119607</v>
      </c>
      <c r="M85" s="35"/>
      <c r="N85" s="35"/>
    </row>
    <row r="86" spans="1:14" s="15" customFormat="1" ht="24.75" customHeight="1">
      <c r="A86" s="35" t="s">
        <v>1455</v>
      </c>
      <c r="B86" s="37" t="s">
        <v>1457</v>
      </c>
      <c r="C86" s="35" t="s">
        <v>1385</v>
      </c>
      <c r="D86" s="36">
        <f t="shared" si="2"/>
        <v>0</v>
      </c>
      <c r="E86" s="35"/>
      <c r="F86" s="35"/>
      <c r="G86" s="35"/>
      <c r="H86" s="36">
        <f t="shared" si="3"/>
        <v>0</v>
      </c>
      <c r="I86" s="35"/>
      <c r="J86" s="35"/>
      <c r="K86" s="35"/>
      <c r="L86" s="35"/>
      <c r="M86" s="35"/>
      <c r="N86" s="35"/>
    </row>
    <row r="87" spans="1:14" s="15" customFormat="1" ht="24.75" customHeight="1">
      <c r="A87" s="35" t="s">
        <v>1458</v>
      </c>
      <c r="B87" s="37">
        <v>2100202</v>
      </c>
      <c r="C87" s="35" t="s">
        <v>1385</v>
      </c>
      <c r="D87" s="36">
        <f t="shared" si="2"/>
        <v>0</v>
      </c>
      <c r="E87" s="35"/>
      <c r="F87" s="35"/>
      <c r="G87" s="35"/>
      <c r="H87" s="36">
        <f t="shared" si="3"/>
        <v>0</v>
      </c>
      <c r="I87" s="35"/>
      <c r="J87" s="35"/>
      <c r="K87" s="35"/>
      <c r="L87" s="35"/>
      <c r="M87" s="35"/>
      <c r="N87" s="35"/>
    </row>
    <row r="88" spans="1:14" s="15" customFormat="1" ht="24.75" customHeight="1">
      <c r="A88" s="35" t="s">
        <v>1459</v>
      </c>
      <c r="B88" s="35">
        <v>2200102</v>
      </c>
      <c r="C88" s="35" t="s">
        <v>1385</v>
      </c>
      <c r="D88" s="36">
        <f t="shared" si="2"/>
        <v>0</v>
      </c>
      <c r="E88" s="35"/>
      <c r="F88" s="35"/>
      <c r="G88" s="35"/>
      <c r="H88" s="36">
        <f t="shared" si="3"/>
        <v>407364</v>
      </c>
      <c r="I88" s="36"/>
      <c r="J88" s="36"/>
      <c r="K88" s="36"/>
      <c r="L88" s="36">
        <v>407364</v>
      </c>
      <c r="M88" s="36"/>
      <c r="N88" s="35"/>
    </row>
    <row r="89" spans="1:14" s="15" customFormat="1" ht="24.75" customHeight="1">
      <c r="A89" s="35" t="s">
        <v>1460</v>
      </c>
      <c r="B89" s="35">
        <v>2120101</v>
      </c>
      <c r="C89" s="35" t="s">
        <v>1385</v>
      </c>
      <c r="D89" s="36">
        <f t="shared" si="2"/>
        <v>3500000</v>
      </c>
      <c r="E89" s="35"/>
      <c r="F89" s="35"/>
      <c r="G89" s="35">
        <v>3500000</v>
      </c>
      <c r="H89" s="36">
        <f t="shared" si="3"/>
        <v>0</v>
      </c>
      <c r="I89" s="35"/>
      <c r="J89" s="35"/>
      <c r="K89" s="35"/>
      <c r="L89" s="35"/>
      <c r="M89" s="35"/>
      <c r="N89" s="35"/>
    </row>
    <row r="90" spans="1:14" s="15" customFormat="1" ht="24.75" customHeight="1">
      <c r="A90" s="35" t="s">
        <v>1461</v>
      </c>
      <c r="B90" s="35">
        <v>2140101</v>
      </c>
      <c r="C90" s="35" t="s">
        <v>1385</v>
      </c>
      <c r="D90" s="36">
        <f t="shared" si="2"/>
        <v>0</v>
      </c>
      <c r="E90" s="35"/>
      <c r="F90" s="35"/>
      <c r="G90" s="35"/>
      <c r="H90" s="36">
        <f t="shared" si="3"/>
        <v>1007552</v>
      </c>
      <c r="I90" s="35"/>
      <c r="J90" s="35"/>
      <c r="K90" s="35"/>
      <c r="L90" s="36">
        <v>995000</v>
      </c>
      <c r="M90" s="36">
        <v>12552</v>
      </c>
      <c r="N90" s="35"/>
    </row>
    <row r="91" spans="1:14" s="15" customFormat="1" ht="24.75" customHeight="1">
      <c r="A91" s="35" t="s">
        <v>1462</v>
      </c>
      <c r="B91" s="35">
        <v>2110101</v>
      </c>
      <c r="C91" s="35" t="s">
        <v>1385</v>
      </c>
      <c r="D91" s="36">
        <f t="shared" si="2"/>
        <v>2000000</v>
      </c>
      <c r="E91" s="35"/>
      <c r="F91" s="35"/>
      <c r="G91" s="27">
        <v>2000000</v>
      </c>
      <c r="H91" s="36">
        <f t="shared" si="3"/>
        <v>106832</v>
      </c>
      <c r="I91" s="35"/>
      <c r="J91" s="35"/>
      <c r="K91" s="35"/>
      <c r="L91" s="26">
        <v>106832</v>
      </c>
      <c r="M91" s="35"/>
      <c r="N91" s="35"/>
    </row>
    <row r="92" spans="1:14" s="15" customFormat="1" ht="24.75" customHeight="1">
      <c r="A92" s="35" t="s">
        <v>1463</v>
      </c>
      <c r="B92" s="35">
        <v>2010401</v>
      </c>
      <c r="C92" s="35" t="s">
        <v>1385</v>
      </c>
      <c r="D92" s="36">
        <f t="shared" si="2"/>
        <v>0</v>
      </c>
      <c r="E92" s="35"/>
      <c r="F92" s="35"/>
      <c r="G92" s="35"/>
      <c r="H92" s="36">
        <f t="shared" si="3"/>
        <v>38600</v>
      </c>
      <c r="I92" s="35">
        <v>38600</v>
      </c>
      <c r="J92" s="35"/>
      <c r="K92" s="35"/>
      <c r="L92" s="35"/>
      <c r="M92" s="35"/>
      <c r="N92" s="35"/>
    </row>
    <row r="93" spans="1:14" s="15" customFormat="1" ht="24.75" customHeight="1">
      <c r="A93" s="35" t="s">
        <v>1464</v>
      </c>
      <c r="B93" s="35">
        <v>2010450</v>
      </c>
      <c r="C93" s="35" t="s">
        <v>1385</v>
      </c>
      <c r="D93" s="36">
        <f t="shared" si="2"/>
        <v>0</v>
      </c>
      <c r="E93" s="35"/>
      <c r="F93" s="35"/>
      <c r="G93" s="35"/>
      <c r="H93" s="36">
        <f t="shared" si="3"/>
        <v>0</v>
      </c>
      <c r="I93" s="35"/>
      <c r="J93" s="35"/>
      <c r="K93" s="35"/>
      <c r="L93" s="35"/>
      <c r="M93" s="35"/>
      <c r="N93" s="35"/>
    </row>
    <row r="94" spans="1:14" s="15" customFormat="1" ht="24.75" customHeight="1">
      <c r="A94" s="35" t="s">
        <v>1465</v>
      </c>
      <c r="B94" s="35">
        <v>2120501</v>
      </c>
      <c r="C94" s="35" t="s">
        <v>1385</v>
      </c>
      <c r="D94" s="36">
        <f t="shared" si="2"/>
        <v>0</v>
      </c>
      <c r="E94" s="35"/>
      <c r="F94" s="35"/>
      <c r="G94" s="35"/>
      <c r="H94" s="36">
        <f t="shared" si="3"/>
        <v>0</v>
      </c>
      <c r="I94" s="35"/>
      <c r="J94" s="35"/>
      <c r="K94" s="35"/>
      <c r="L94" s="35"/>
      <c r="M94" s="35"/>
      <c r="N94" s="35"/>
    </row>
    <row r="95" spans="1:14" s="15" customFormat="1" ht="24.75" customHeight="1">
      <c r="A95" s="35" t="s">
        <v>1466</v>
      </c>
      <c r="B95" s="35">
        <v>2120501</v>
      </c>
      <c r="C95" s="35" t="s">
        <v>1385</v>
      </c>
      <c r="D95" s="36">
        <f t="shared" si="2"/>
        <v>0</v>
      </c>
      <c r="E95" s="35"/>
      <c r="F95" s="35"/>
      <c r="G95" s="35"/>
      <c r="H95" s="36">
        <f t="shared" si="3"/>
        <v>0</v>
      </c>
      <c r="I95" s="35"/>
      <c r="J95" s="35"/>
      <c r="K95" s="35"/>
      <c r="L95" s="35"/>
      <c r="M95" s="35"/>
      <c r="N95" s="35"/>
    </row>
    <row r="96" spans="1:14" s="15" customFormat="1" ht="24.75" customHeight="1">
      <c r="A96" s="37" t="s">
        <v>1467</v>
      </c>
      <c r="B96" s="37">
        <v>2010450</v>
      </c>
      <c r="C96" s="35" t="s">
        <v>1385</v>
      </c>
      <c r="D96" s="36">
        <f t="shared" si="2"/>
        <v>0</v>
      </c>
      <c r="E96" s="35"/>
      <c r="F96" s="35"/>
      <c r="G96" s="35"/>
      <c r="H96" s="36">
        <f t="shared" si="3"/>
        <v>0</v>
      </c>
      <c r="I96" s="35"/>
      <c r="J96" s="35"/>
      <c r="K96" s="35"/>
      <c r="L96" s="35"/>
      <c r="M96" s="35"/>
      <c r="N96" s="35"/>
    </row>
    <row r="97" spans="1:14" s="15" customFormat="1" ht="24.75" customHeight="1">
      <c r="A97" s="37" t="s">
        <v>1468</v>
      </c>
      <c r="B97" s="37">
        <v>2120104</v>
      </c>
      <c r="C97" s="35" t="s">
        <v>1385</v>
      </c>
      <c r="D97" s="36">
        <f t="shared" si="2"/>
        <v>0</v>
      </c>
      <c r="E97" s="35"/>
      <c r="F97" s="35"/>
      <c r="G97" s="35"/>
      <c r="H97" s="36">
        <f t="shared" si="3"/>
        <v>0</v>
      </c>
      <c r="I97" s="35"/>
      <c r="J97" s="35"/>
      <c r="K97" s="35"/>
      <c r="L97" s="35"/>
      <c r="M97" s="35"/>
      <c r="N97" s="35"/>
    </row>
    <row r="98" spans="1:14" s="15" customFormat="1" ht="24.75" customHeight="1">
      <c r="A98" s="37" t="s">
        <v>1469</v>
      </c>
      <c r="B98" s="37">
        <v>2210399</v>
      </c>
      <c r="C98" s="35" t="s">
        <v>1385</v>
      </c>
      <c r="D98" s="36">
        <f t="shared" si="2"/>
        <v>0</v>
      </c>
      <c r="E98" s="35"/>
      <c r="F98" s="35"/>
      <c r="G98" s="35"/>
      <c r="H98" s="36">
        <f t="shared" si="3"/>
        <v>0</v>
      </c>
      <c r="I98" s="35"/>
      <c r="J98" s="35"/>
      <c r="K98" s="35"/>
      <c r="L98" s="35"/>
      <c r="M98" s="35"/>
      <c r="N98" s="35"/>
    </row>
    <row r="99" spans="1:14" s="15" customFormat="1" ht="24.75" customHeight="1">
      <c r="A99" s="37" t="s">
        <v>1470</v>
      </c>
      <c r="B99" s="37">
        <v>2010301</v>
      </c>
      <c r="C99" s="35" t="s">
        <v>1385</v>
      </c>
      <c r="D99" s="36">
        <f t="shared" si="2"/>
        <v>0</v>
      </c>
      <c r="E99" s="35"/>
      <c r="F99" s="35"/>
      <c r="G99" s="35"/>
      <c r="H99" s="36">
        <f t="shared" si="3"/>
        <v>0</v>
      </c>
      <c r="I99" s="35"/>
      <c r="J99" s="35"/>
      <c r="K99" s="35"/>
      <c r="L99" s="35"/>
      <c r="M99" s="35"/>
      <c r="N99" s="35"/>
    </row>
    <row r="100" spans="1:14" s="15" customFormat="1" ht="24.75" customHeight="1">
      <c r="A100" s="36" t="s">
        <v>1471</v>
      </c>
      <c r="B100" s="35">
        <v>2130104</v>
      </c>
      <c r="C100" s="35" t="s">
        <v>1385</v>
      </c>
      <c r="D100" s="36">
        <f t="shared" si="2"/>
        <v>1686000</v>
      </c>
      <c r="E100" s="35"/>
      <c r="F100" s="35"/>
      <c r="G100" s="36">
        <v>1686000</v>
      </c>
      <c r="H100" s="36">
        <f t="shared" si="3"/>
        <v>161035</v>
      </c>
      <c r="I100" s="36"/>
      <c r="J100" s="36"/>
      <c r="K100" s="36"/>
      <c r="L100" s="42">
        <v>161035</v>
      </c>
      <c r="M100" s="36"/>
      <c r="N100" s="35"/>
    </row>
    <row r="101" spans="1:14" s="15" customFormat="1" ht="24.75" customHeight="1">
      <c r="A101" s="35" t="s">
        <v>1472</v>
      </c>
      <c r="B101" s="35">
        <v>2130204</v>
      </c>
      <c r="C101" s="35" t="s">
        <v>1385</v>
      </c>
      <c r="D101" s="36">
        <f t="shared" si="2"/>
        <v>0</v>
      </c>
      <c r="E101" s="35"/>
      <c r="F101" s="35"/>
      <c r="G101" s="35"/>
      <c r="H101" s="36">
        <f t="shared" si="3"/>
        <v>76076</v>
      </c>
      <c r="I101" s="35"/>
      <c r="J101" s="35"/>
      <c r="K101" s="35"/>
      <c r="L101" s="36">
        <v>65420</v>
      </c>
      <c r="M101" s="36">
        <v>10656</v>
      </c>
      <c r="N101" s="35"/>
    </row>
    <row r="102" spans="1:14" s="15" customFormat="1" ht="24.75" customHeight="1">
      <c r="A102" s="35" t="s">
        <v>1472</v>
      </c>
      <c r="B102" s="35">
        <v>2130299</v>
      </c>
      <c r="C102" s="35" t="s">
        <v>1385</v>
      </c>
      <c r="D102" s="36">
        <f t="shared" si="2"/>
        <v>1763600</v>
      </c>
      <c r="E102" s="35">
        <v>1763600</v>
      </c>
      <c r="F102" s="35"/>
      <c r="G102" s="35"/>
      <c r="H102" s="36">
        <f t="shared" si="3"/>
        <v>0</v>
      </c>
      <c r="I102" s="35"/>
      <c r="J102" s="35"/>
      <c r="K102" s="35"/>
      <c r="L102" s="35"/>
      <c r="M102" s="35"/>
      <c r="N102" s="35"/>
    </row>
    <row r="103" spans="1:14" s="15" customFormat="1" ht="24.75" customHeight="1">
      <c r="A103" s="35" t="s">
        <v>1473</v>
      </c>
      <c r="B103" s="35">
        <v>2130302</v>
      </c>
      <c r="C103" s="35" t="s">
        <v>1385</v>
      </c>
      <c r="D103" s="36">
        <f t="shared" si="2"/>
        <v>0</v>
      </c>
      <c r="E103" s="35"/>
      <c r="F103" s="35"/>
      <c r="G103" s="35"/>
      <c r="H103" s="36">
        <f t="shared" si="3"/>
        <v>49728</v>
      </c>
      <c r="I103" s="36">
        <v>49728</v>
      </c>
      <c r="J103" s="35"/>
      <c r="K103" s="36"/>
      <c r="L103" s="35"/>
      <c r="M103" s="35"/>
      <c r="N103" s="35"/>
    </row>
    <row r="104" spans="1:14" s="15" customFormat="1" ht="24.75" customHeight="1">
      <c r="A104" s="35" t="s">
        <v>1474</v>
      </c>
      <c r="B104" s="35">
        <v>2130104</v>
      </c>
      <c r="C104" s="35" t="s">
        <v>1385</v>
      </c>
      <c r="D104" s="36">
        <f t="shared" si="2"/>
        <v>0</v>
      </c>
      <c r="E104" s="35"/>
      <c r="F104" s="35"/>
      <c r="G104" s="35"/>
      <c r="H104" s="36">
        <f t="shared" si="3"/>
        <v>47760</v>
      </c>
      <c r="I104" s="35"/>
      <c r="J104" s="35"/>
      <c r="K104" s="35"/>
      <c r="L104" s="36">
        <v>17760</v>
      </c>
      <c r="M104" s="36">
        <v>30000</v>
      </c>
      <c r="N104" s="35"/>
    </row>
    <row r="105" spans="1:14" s="15" customFormat="1" ht="24.75" customHeight="1">
      <c r="A105" s="35" t="s">
        <v>1474</v>
      </c>
      <c r="B105" s="35">
        <v>2130199</v>
      </c>
      <c r="C105" s="35" t="s">
        <v>1385</v>
      </c>
      <c r="D105" s="36">
        <f t="shared" si="2"/>
        <v>0</v>
      </c>
      <c r="E105" s="35"/>
      <c r="F105" s="35"/>
      <c r="G105" s="35"/>
      <c r="H105" s="36">
        <f t="shared" si="3"/>
        <v>0</v>
      </c>
      <c r="I105" s="35"/>
      <c r="J105" s="35"/>
      <c r="K105" s="35"/>
      <c r="L105" s="35"/>
      <c r="M105" s="35"/>
      <c r="N105" s="35"/>
    </row>
    <row r="106" spans="1:14" s="15" customFormat="1" ht="24.75" customHeight="1">
      <c r="A106" s="35" t="s">
        <v>1475</v>
      </c>
      <c r="B106" s="35">
        <v>2130501</v>
      </c>
      <c r="C106" s="35" t="s">
        <v>1385</v>
      </c>
      <c r="D106" s="36">
        <f t="shared" si="2"/>
        <v>200000</v>
      </c>
      <c r="E106" s="35">
        <v>200000</v>
      </c>
      <c r="F106" s="35"/>
      <c r="G106" s="35"/>
      <c r="H106" s="36">
        <f t="shared" si="3"/>
        <v>269916</v>
      </c>
      <c r="I106" s="35"/>
      <c r="J106" s="35"/>
      <c r="K106" s="35"/>
      <c r="L106" s="36">
        <v>269916</v>
      </c>
      <c r="M106" s="35"/>
      <c r="N106" s="35"/>
    </row>
    <row r="107" spans="1:14" s="15" customFormat="1" ht="24.75" customHeight="1">
      <c r="A107" s="15" t="s">
        <v>1476</v>
      </c>
      <c r="B107" s="35">
        <v>2130101</v>
      </c>
      <c r="C107" s="35" t="s">
        <v>1385</v>
      </c>
      <c r="D107" s="36">
        <f t="shared" si="2"/>
        <v>0</v>
      </c>
      <c r="E107" s="35"/>
      <c r="F107" s="35"/>
      <c r="G107" s="35"/>
      <c r="H107" s="36">
        <f t="shared" si="3"/>
        <v>82244</v>
      </c>
      <c r="I107" s="35"/>
      <c r="J107" s="35"/>
      <c r="K107" s="35"/>
      <c r="L107" s="36">
        <v>75140</v>
      </c>
      <c r="M107" s="36">
        <v>7104</v>
      </c>
      <c r="N107" s="35"/>
    </row>
    <row r="108" spans="1:14" s="15" customFormat="1" ht="24.75" customHeight="1">
      <c r="A108" s="15" t="s">
        <v>1476</v>
      </c>
      <c r="B108" s="35">
        <v>2130104</v>
      </c>
      <c r="C108" s="35" t="s">
        <v>1385</v>
      </c>
      <c r="D108" s="36">
        <f t="shared" si="2"/>
        <v>0</v>
      </c>
      <c r="E108" s="35"/>
      <c r="F108" s="35"/>
      <c r="G108" s="35"/>
      <c r="H108" s="36">
        <f t="shared" si="3"/>
        <v>58900</v>
      </c>
      <c r="I108" s="35"/>
      <c r="J108" s="35"/>
      <c r="K108" s="35"/>
      <c r="L108" s="35"/>
      <c r="M108" s="35">
        <v>58900</v>
      </c>
      <c r="N108" s="35"/>
    </row>
    <row r="109" spans="1:14" s="15" customFormat="1" ht="24.75" customHeight="1">
      <c r="A109" s="35" t="s">
        <v>1477</v>
      </c>
      <c r="B109" s="37">
        <v>2130104</v>
      </c>
      <c r="C109" s="35" t="s">
        <v>1385</v>
      </c>
      <c r="D109" s="36">
        <f t="shared" si="2"/>
        <v>0</v>
      </c>
      <c r="E109" s="35"/>
      <c r="F109" s="35"/>
      <c r="G109" s="35"/>
      <c r="H109" s="36">
        <f t="shared" si="3"/>
        <v>437355</v>
      </c>
      <c r="I109" s="35">
        <v>24867</v>
      </c>
      <c r="J109" s="35"/>
      <c r="K109" s="35"/>
      <c r="L109" s="36">
        <v>412488</v>
      </c>
      <c r="M109" s="35"/>
      <c r="N109" s="35"/>
    </row>
    <row r="110" spans="1:14" s="15" customFormat="1" ht="24.75" customHeight="1">
      <c r="A110" s="37" t="s">
        <v>1478</v>
      </c>
      <c r="B110" s="37">
        <v>2130104</v>
      </c>
      <c r="C110" s="35" t="s">
        <v>1385</v>
      </c>
      <c r="D110" s="36">
        <f t="shared" si="2"/>
        <v>0</v>
      </c>
      <c r="E110" s="35"/>
      <c r="F110" s="35"/>
      <c r="G110" s="35"/>
      <c r="H110" s="36">
        <f t="shared" si="3"/>
        <v>0</v>
      </c>
      <c r="I110" s="35"/>
      <c r="J110" s="35"/>
      <c r="K110" s="35"/>
      <c r="L110" s="35"/>
      <c r="M110" s="35"/>
      <c r="N110" s="35"/>
    </row>
    <row r="111" spans="1:14" s="15" customFormat="1" ht="24.75" customHeight="1">
      <c r="A111" s="37" t="s">
        <v>1479</v>
      </c>
      <c r="B111" s="37">
        <v>2130101</v>
      </c>
      <c r="C111" s="35" t="s">
        <v>1385</v>
      </c>
      <c r="D111" s="36">
        <f t="shared" si="2"/>
        <v>0</v>
      </c>
      <c r="E111" s="35"/>
      <c r="F111" s="35"/>
      <c r="G111" s="35"/>
      <c r="H111" s="36">
        <f t="shared" si="3"/>
        <v>0</v>
      </c>
      <c r="I111" s="35"/>
      <c r="J111" s="35"/>
      <c r="K111" s="35"/>
      <c r="L111" s="35"/>
      <c r="M111" s="35"/>
      <c r="N111" s="35"/>
    </row>
    <row r="112" spans="1:14" s="15" customFormat="1" ht="24.75" customHeight="1">
      <c r="A112" s="37" t="s">
        <v>1480</v>
      </c>
      <c r="B112" s="37">
        <v>2130104</v>
      </c>
      <c r="C112" s="35" t="s">
        <v>1385</v>
      </c>
      <c r="D112" s="36">
        <f t="shared" si="2"/>
        <v>0</v>
      </c>
      <c r="E112" s="35"/>
      <c r="F112" s="35"/>
      <c r="G112" s="35"/>
      <c r="H112" s="36">
        <f t="shared" si="3"/>
        <v>0</v>
      </c>
      <c r="I112" s="35"/>
      <c r="J112" s="35"/>
      <c r="K112" s="35"/>
      <c r="L112" s="35"/>
      <c r="M112" s="35"/>
      <c r="N112" s="35"/>
    </row>
    <row r="113" spans="1:14" s="15" customFormat="1" ht="24.75" customHeight="1">
      <c r="A113" s="37" t="s">
        <v>1481</v>
      </c>
      <c r="B113" s="35">
        <v>2200509</v>
      </c>
      <c r="C113" s="35" t="s">
        <v>1385</v>
      </c>
      <c r="D113" s="36">
        <f t="shared" si="2"/>
        <v>0</v>
      </c>
      <c r="E113" s="35"/>
      <c r="F113" s="35"/>
      <c r="G113" s="35"/>
      <c r="H113" s="36">
        <f t="shared" si="3"/>
        <v>0</v>
      </c>
      <c r="I113" s="35"/>
      <c r="J113" s="35"/>
      <c r="K113" s="35"/>
      <c r="L113" s="35"/>
      <c r="M113" s="35"/>
      <c r="N113" s="35"/>
    </row>
    <row r="114" spans="1:14" s="15" customFormat="1" ht="24.75" customHeight="1">
      <c r="A114" s="35" t="s">
        <v>1482</v>
      </c>
      <c r="B114" s="35">
        <v>2130210</v>
      </c>
      <c r="C114" s="35" t="s">
        <v>1385</v>
      </c>
      <c r="D114" s="36">
        <f t="shared" si="2"/>
        <v>0</v>
      </c>
      <c r="E114" s="35"/>
      <c r="F114" s="35"/>
      <c r="G114" s="35"/>
      <c r="H114" s="36">
        <f t="shared" si="3"/>
        <v>0</v>
      </c>
      <c r="I114" s="35"/>
      <c r="J114" s="35"/>
      <c r="K114" s="35"/>
      <c r="L114" s="35"/>
      <c r="M114" s="35"/>
      <c r="N114" s="35"/>
    </row>
    <row r="115" spans="1:14" s="16" customFormat="1" ht="24.75" customHeight="1">
      <c r="A115" s="38" t="s">
        <v>1525</v>
      </c>
      <c r="B115" s="38">
        <v>2050802</v>
      </c>
      <c r="C115" s="35" t="s">
        <v>1385</v>
      </c>
      <c r="D115" s="36">
        <f t="shared" si="2"/>
        <v>0</v>
      </c>
      <c r="E115" s="38"/>
      <c r="F115" s="38"/>
      <c r="G115" s="38"/>
      <c r="H115" s="36">
        <f t="shared" si="3"/>
        <v>3552</v>
      </c>
      <c r="I115" s="43"/>
      <c r="J115" s="43"/>
      <c r="K115" s="43"/>
      <c r="L115" s="43"/>
      <c r="M115" s="43">
        <v>3552</v>
      </c>
      <c r="N115" s="38"/>
    </row>
    <row r="116" spans="1:14" s="16" customFormat="1" ht="24.75" customHeight="1">
      <c r="A116" s="38" t="s">
        <v>1484</v>
      </c>
      <c r="B116" s="38">
        <v>2060701</v>
      </c>
      <c r="C116" s="35" t="s">
        <v>1385</v>
      </c>
      <c r="D116" s="36">
        <f t="shared" si="2"/>
        <v>0</v>
      </c>
      <c r="E116" s="38"/>
      <c r="F116" s="38"/>
      <c r="G116" s="38"/>
      <c r="H116" s="36">
        <f t="shared" si="3"/>
        <v>0</v>
      </c>
      <c r="I116" s="38"/>
      <c r="J116" s="38"/>
      <c r="K116" s="38"/>
      <c r="L116" s="38"/>
      <c r="M116" s="38"/>
      <c r="N116" s="38"/>
    </row>
    <row r="117" spans="1:14" s="16" customFormat="1" ht="24.75" customHeight="1">
      <c r="A117" s="39" t="s">
        <v>1485</v>
      </c>
      <c r="B117" s="39">
        <v>2012950</v>
      </c>
      <c r="C117" s="35" t="s">
        <v>1385</v>
      </c>
      <c r="D117" s="36">
        <f t="shared" si="2"/>
        <v>0</v>
      </c>
      <c r="E117" s="38"/>
      <c r="F117" s="38"/>
      <c r="G117" s="38"/>
      <c r="H117" s="36">
        <f t="shared" si="3"/>
        <v>0</v>
      </c>
      <c r="I117" s="38"/>
      <c r="J117" s="38"/>
      <c r="K117" s="38"/>
      <c r="L117" s="38"/>
      <c r="M117" s="38"/>
      <c r="N117" s="38"/>
    </row>
    <row r="118" spans="1:14" s="16" customFormat="1" ht="24.75" customHeight="1">
      <c r="A118" s="39" t="s">
        <v>1486</v>
      </c>
      <c r="B118" s="39">
        <v>2013301</v>
      </c>
      <c r="C118" s="35" t="s">
        <v>1385</v>
      </c>
      <c r="D118" s="36">
        <f t="shared" si="2"/>
        <v>0</v>
      </c>
      <c r="E118" s="39"/>
      <c r="F118" s="39"/>
      <c r="G118" s="39"/>
      <c r="H118" s="36">
        <f t="shared" si="3"/>
        <v>134820</v>
      </c>
      <c r="I118" s="44"/>
      <c r="J118" s="44"/>
      <c r="K118" s="44"/>
      <c r="L118" s="44">
        <v>122268</v>
      </c>
      <c r="M118" s="44">
        <v>12552</v>
      </c>
      <c r="N118" s="38"/>
    </row>
    <row r="119" spans="1:14" s="16" customFormat="1" ht="24.75" customHeight="1">
      <c r="A119" s="38" t="s">
        <v>1487</v>
      </c>
      <c r="B119" s="38">
        <v>2050304</v>
      </c>
      <c r="C119" s="35" t="s">
        <v>1385</v>
      </c>
      <c r="D119" s="36">
        <f t="shared" si="2"/>
        <v>0</v>
      </c>
      <c r="E119" s="39"/>
      <c r="F119" s="39"/>
      <c r="G119" s="39"/>
      <c r="H119" s="36">
        <f t="shared" si="3"/>
        <v>298000</v>
      </c>
      <c r="I119" s="43"/>
      <c r="J119" s="43">
        <v>298000</v>
      </c>
      <c r="K119" s="39"/>
      <c r="L119" s="39"/>
      <c r="M119" s="39"/>
      <c r="N119" s="38"/>
    </row>
    <row r="120" spans="1:14" s="16" customFormat="1" ht="24.75" customHeight="1">
      <c r="A120" s="38" t="s">
        <v>1488</v>
      </c>
      <c r="B120" s="38">
        <v>2070102</v>
      </c>
      <c r="C120" s="35" t="s">
        <v>1385</v>
      </c>
      <c r="D120" s="36">
        <f t="shared" si="2"/>
        <v>0</v>
      </c>
      <c r="E120" s="38"/>
      <c r="F120" s="38"/>
      <c r="G120" s="38"/>
      <c r="H120" s="36">
        <f t="shared" si="3"/>
        <v>68200</v>
      </c>
      <c r="I120" s="43">
        <v>9000</v>
      </c>
      <c r="J120" s="43"/>
      <c r="K120" s="43"/>
      <c r="L120" s="43">
        <v>59200</v>
      </c>
      <c r="M120" s="38"/>
      <c r="N120" s="38"/>
    </row>
    <row r="121" spans="1:14" s="16" customFormat="1" ht="24.75" customHeight="1">
      <c r="A121" s="38" t="s">
        <v>1489</v>
      </c>
      <c r="B121" s="38">
        <v>2070104</v>
      </c>
      <c r="C121" s="35" t="s">
        <v>1385</v>
      </c>
      <c r="D121" s="36">
        <f t="shared" si="2"/>
        <v>0</v>
      </c>
      <c r="E121" s="38"/>
      <c r="F121" s="38"/>
      <c r="G121" s="38"/>
      <c r="H121" s="36">
        <f t="shared" si="3"/>
        <v>0</v>
      </c>
      <c r="I121" s="38"/>
      <c r="J121" s="38"/>
      <c r="K121" s="38"/>
      <c r="L121" s="38"/>
      <c r="M121" s="38"/>
      <c r="N121" s="38"/>
    </row>
    <row r="122" spans="1:14" s="16" customFormat="1" ht="24.75" customHeight="1">
      <c r="A122" s="38" t="s">
        <v>1490</v>
      </c>
      <c r="B122" s="38">
        <v>2070801</v>
      </c>
      <c r="C122" s="35" t="s">
        <v>1385</v>
      </c>
      <c r="D122" s="36">
        <f t="shared" si="2"/>
        <v>0</v>
      </c>
      <c r="E122" s="38"/>
      <c r="F122" s="38"/>
      <c r="G122" s="38"/>
      <c r="H122" s="36">
        <f t="shared" si="3"/>
        <v>29136</v>
      </c>
      <c r="I122" s="43"/>
      <c r="J122" s="43"/>
      <c r="K122" s="43"/>
      <c r="L122" s="43"/>
      <c r="M122" s="43">
        <v>29136</v>
      </c>
      <c r="N122" s="38"/>
    </row>
    <row r="123" spans="1:14" s="16" customFormat="1" ht="24.75" customHeight="1">
      <c r="A123" s="40" t="s">
        <v>1491</v>
      </c>
      <c r="B123" s="38">
        <v>2070114</v>
      </c>
      <c r="C123" s="35" t="s">
        <v>1385</v>
      </c>
      <c r="D123" s="36">
        <f t="shared" si="2"/>
        <v>0</v>
      </c>
      <c r="E123" s="38"/>
      <c r="F123" s="38"/>
      <c r="G123" s="38"/>
      <c r="H123" s="36">
        <f t="shared" si="3"/>
        <v>0</v>
      </c>
      <c r="I123" s="38"/>
      <c r="J123" s="38"/>
      <c r="K123" s="38"/>
      <c r="L123" s="38"/>
      <c r="M123" s="38"/>
      <c r="N123" s="38"/>
    </row>
    <row r="124" spans="1:14" s="16" customFormat="1" ht="24.75" customHeight="1">
      <c r="A124" s="38" t="s">
        <v>1492</v>
      </c>
      <c r="B124" s="38">
        <v>2050299</v>
      </c>
      <c r="C124" s="35" t="s">
        <v>1385</v>
      </c>
      <c r="D124" s="36">
        <f t="shared" si="2"/>
        <v>0</v>
      </c>
      <c r="E124" s="38"/>
      <c r="F124" s="38"/>
      <c r="G124" s="38"/>
      <c r="H124" s="36">
        <f t="shared" si="3"/>
        <v>0</v>
      </c>
      <c r="I124" s="38"/>
      <c r="J124" s="38"/>
      <c r="K124" s="38"/>
      <c r="L124" s="38"/>
      <c r="M124" s="38"/>
      <c r="N124" s="38"/>
    </row>
    <row r="125" spans="1:14" s="16" customFormat="1" ht="24.75" customHeight="1">
      <c r="A125" s="38" t="s">
        <v>1493</v>
      </c>
      <c r="B125" s="41">
        <v>2050204</v>
      </c>
      <c r="C125" s="35" t="s">
        <v>1385</v>
      </c>
      <c r="D125" s="36">
        <f t="shared" si="2"/>
        <v>0</v>
      </c>
      <c r="E125" s="38"/>
      <c r="F125" s="38"/>
      <c r="G125" s="38"/>
      <c r="H125" s="36">
        <f t="shared" si="3"/>
        <v>476500</v>
      </c>
      <c r="I125" s="38"/>
      <c r="J125" s="38">
        <v>420000</v>
      </c>
      <c r="K125" s="38"/>
      <c r="L125" s="38">
        <v>56500</v>
      </c>
      <c r="M125" s="38"/>
      <c r="N125" s="38"/>
    </row>
    <row r="126" spans="1:14" s="16" customFormat="1" ht="24.75" customHeight="1">
      <c r="A126" s="38" t="s">
        <v>1494</v>
      </c>
      <c r="B126" s="41">
        <v>2050299</v>
      </c>
      <c r="C126" s="35" t="s">
        <v>1385</v>
      </c>
      <c r="D126" s="36">
        <f t="shared" si="2"/>
        <v>0</v>
      </c>
      <c r="E126" s="38">
        <v>0</v>
      </c>
      <c r="F126" s="38">
        <v>0</v>
      </c>
      <c r="G126" s="38">
        <v>0</v>
      </c>
      <c r="H126" s="36">
        <f t="shared" si="3"/>
        <v>3482732</v>
      </c>
      <c r="I126" s="38">
        <v>779952</v>
      </c>
      <c r="J126" s="38">
        <v>40000</v>
      </c>
      <c r="K126" s="38">
        <v>0</v>
      </c>
      <c r="L126" s="38">
        <v>2277780</v>
      </c>
      <c r="M126" s="38">
        <v>385000</v>
      </c>
      <c r="N126" s="38"/>
    </row>
    <row r="127" spans="1:14" s="15" customFormat="1" ht="24.75" customHeight="1">
      <c r="A127" s="35" t="s">
        <v>1495</v>
      </c>
      <c r="B127" s="35">
        <v>2010301</v>
      </c>
      <c r="C127" s="35" t="s">
        <v>1385</v>
      </c>
      <c r="D127" s="36">
        <f t="shared" si="2"/>
        <v>0</v>
      </c>
      <c r="E127" s="35"/>
      <c r="F127" s="35"/>
      <c r="G127" s="35"/>
      <c r="H127" s="36">
        <f t="shared" si="3"/>
        <v>1625100</v>
      </c>
      <c r="I127" s="36"/>
      <c r="J127" s="36"/>
      <c r="K127" s="36"/>
      <c r="L127" s="36"/>
      <c r="M127" s="36">
        <v>1625100</v>
      </c>
      <c r="N127" s="35"/>
    </row>
    <row r="128" spans="1:14" s="15" customFormat="1" ht="24.75" customHeight="1">
      <c r="A128" s="35" t="s">
        <v>1496</v>
      </c>
      <c r="B128" s="35">
        <v>2010301</v>
      </c>
      <c r="C128" s="35" t="s">
        <v>1385</v>
      </c>
      <c r="D128" s="36">
        <f t="shared" si="2"/>
        <v>0</v>
      </c>
      <c r="E128" s="35"/>
      <c r="F128" s="35"/>
      <c r="G128" s="35"/>
      <c r="H128" s="36">
        <f t="shared" si="3"/>
        <v>370476</v>
      </c>
      <c r="I128" s="35"/>
      <c r="J128" s="35"/>
      <c r="K128" s="35"/>
      <c r="L128" s="35"/>
      <c r="M128" s="35">
        <v>370476</v>
      </c>
      <c r="N128" s="35"/>
    </row>
    <row r="129" spans="1:14" s="15" customFormat="1" ht="24.75" customHeight="1">
      <c r="A129" s="35" t="s">
        <v>1497</v>
      </c>
      <c r="B129" s="35">
        <v>2010301</v>
      </c>
      <c r="C129" s="35" t="s">
        <v>1385</v>
      </c>
      <c r="D129" s="36">
        <f t="shared" si="2"/>
        <v>0</v>
      </c>
      <c r="E129" s="35"/>
      <c r="F129" s="35"/>
      <c r="G129" s="35"/>
      <c r="H129" s="36">
        <f t="shared" si="3"/>
        <v>1097308</v>
      </c>
      <c r="I129" s="35"/>
      <c r="J129" s="35"/>
      <c r="K129" s="35"/>
      <c r="L129" s="35"/>
      <c r="M129" s="35">
        <v>1097308</v>
      </c>
      <c r="N129" s="35"/>
    </row>
    <row r="130" spans="1:14" s="15" customFormat="1" ht="24.75" customHeight="1">
      <c r="A130" s="35" t="s">
        <v>1498</v>
      </c>
      <c r="B130" s="35">
        <v>2010301</v>
      </c>
      <c r="C130" s="35" t="s">
        <v>1385</v>
      </c>
      <c r="D130" s="36">
        <f t="shared" si="2"/>
        <v>0</v>
      </c>
      <c r="E130" s="35"/>
      <c r="F130" s="35"/>
      <c r="G130" s="35"/>
      <c r="H130" s="36">
        <f t="shared" si="3"/>
        <v>75120</v>
      </c>
      <c r="I130" s="35">
        <v>75120</v>
      </c>
      <c r="J130" s="35"/>
      <c r="K130" s="35"/>
      <c r="L130" s="35"/>
      <c r="M130" s="35"/>
      <c r="N130" s="35"/>
    </row>
    <row r="131" spans="1:14" s="15" customFormat="1" ht="24.75" customHeight="1">
      <c r="A131" s="35" t="s">
        <v>1499</v>
      </c>
      <c r="B131" s="35">
        <v>2010301</v>
      </c>
      <c r="C131" s="35" t="s">
        <v>1385</v>
      </c>
      <c r="D131" s="36">
        <f t="shared" si="2"/>
        <v>0</v>
      </c>
      <c r="E131" s="35"/>
      <c r="F131" s="35"/>
      <c r="G131" s="35"/>
      <c r="H131" s="36">
        <f t="shared" si="3"/>
        <v>52522</v>
      </c>
      <c r="I131" s="35">
        <v>49104</v>
      </c>
      <c r="J131" s="35">
        <v>0</v>
      </c>
      <c r="K131" s="35">
        <v>3418</v>
      </c>
      <c r="L131" s="35"/>
      <c r="M131" s="35"/>
      <c r="N131" s="35"/>
    </row>
    <row r="132" spans="1:14" s="15" customFormat="1" ht="24.75" customHeight="1">
      <c r="A132" s="35" t="s">
        <v>1500</v>
      </c>
      <c r="B132" s="35">
        <v>2010301</v>
      </c>
      <c r="C132" s="35" t="s">
        <v>1385</v>
      </c>
      <c r="D132" s="36">
        <f t="shared" si="2"/>
        <v>0</v>
      </c>
      <c r="E132" s="35"/>
      <c r="F132" s="35"/>
      <c r="G132" s="35"/>
      <c r="H132" s="36">
        <f t="shared" si="3"/>
        <v>314400</v>
      </c>
      <c r="I132" s="35">
        <v>33600</v>
      </c>
      <c r="J132" s="35">
        <v>0</v>
      </c>
      <c r="K132" s="35">
        <v>280800</v>
      </c>
      <c r="L132" s="35"/>
      <c r="M132" s="35"/>
      <c r="N132" s="35"/>
    </row>
    <row r="133" spans="1:14" s="15" customFormat="1" ht="24.75" customHeight="1">
      <c r="A133" s="35" t="s">
        <v>1501</v>
      </c>
      <c r="B133" s="35">
        <v>2010301</v>
      </c>
      <c r="C133" s="35" t="s">
        <v>1385</v>
      </c>
      <c r="D133" s="36">
        <f t="shared" si="2"/>
        <v>0</v>
      </c>
      <c r="E133" s="35"/>
      <c r="F133" s="35"/>
      <c r="G133" s="35"/>
      <c r="H133" s="36">
        <f t="shared" si="3"/>
        <v>208632</v>
      </c>
      <c r="I133" s="35"/>
      <c r="J133" s="35"/>
      <c r="K133" s="35">
        <v>79680</v>
      </c>
      <c r="L133" s="35"/>
      <c r="M133" s="35">
        <v>128952</v>
      </c>
      <c r="N133" s="35"/>
    </row>
    <row r="134" spans="1:14" s="15" customFormat="1" ht="24.75" customHeight="1">
      <c r="A134" s="35" t="s">
        <v>1502</v>
      </c>
      <c r="B134" s="35">
        <v>2010301</v>
      </c>
      <c r="C134" s="35" t="s">
        <v>1385</v>
      </c>
      <c r="D134" s="36">
        <f t="shared" si="2"/>
        <v>0</v>
      </c>
      <c r="E134" s="35"/>
      <c r="F134" s="35"/>
      <c r="G134" s="35"/>
      <c r="H134" s="36">
        <f t="shared" si="3"/>
        <v>128600</v>
      </c>
      <c r="I134" s="35">
        <v>128600</v>
      </c>
      <c r="J134" s="35"/>
      <c r="K134" s="35"/>
      <c r="L134" s="35"/>
      <c r="M134" s="35"/>
      <c r="N134" s="35"/>
    </row>
    <row r="135" spans="1:14" s="15" customFormat="1" ht="24.75" customHeight="1">
      <c r="A135" s="37" t="s">
        <v>1503</v>
      </c>
      <c r="B135" s="35">
        <v>2010301</v>
      </c>
      <c r="C135" s="35" t="s">
        <v>1385</v>
      </c>
      <c r="D135" s="36">
        <f>SUM(E135:G135)</f>
        <v>0</v>
      </c>
      <c r="E135" s="35"/>
      <c r="F135" s="35"/>
      <c r="G135" s="35"/>
      <c r="H135" s="36">
        <f>SUM(I135:M135)</f>
        <v>382948</v>
      </c>
      <c r="I135" s="35">
        <v>382948</v>
      </c>
      <c r="J135" s="35"/>
      <c r="K135" s="35"/>
      <c r="L135" s="35"/>
      <c r="M135" s="35"/>
      <c r="N135" s="35"/>
    </row>
    <row r="136" spans="1:14" s="15" customFormat="1" ht="24.75" customHeight="1">
      <c r="A136" s="37" t="s">
        <v>1504</v>
      </c>
      <c r="B136" s="35"/>
      <c r="C136" s="35"/>
      <c r="D136" s="36"/>
      <c r="E136" s="35"/>
      <c r="F136" s="35"/>
      <c r="G136" s="35"/>
      <c r="H136" s="36">
        <f>SUM(I136:M136)</f>
        <v>0</v>
      </c>
      <c r="I136" s="35"/>
      <c r="J136" s="35"/>
      <c r="K136" s="35"/>
      <c r="L136" s="35"/>
      <c r="M136" s="35"/>
      <c r="N136" s="27">
        <v>364460000</v>
      </c>
    </row>
    <row r="137" spans="1:14" s="15" customFormat="1" ht="24.75" customHeight="1">
      <c r="A137" s="37" t="s">
        <v>663</v>
      </c>
      <c r="B137" s="35"/>
      <c r="C137" s="35"/>
      <c r="D137" s="36"/>
      <c r="E137" s="35"/>
      <c r="F137" s="35"/>
      <c r="G137" s="35"/>
      <c r="H137" s="36">
        <f>SUM(I137:M137)</f>
        <v>0</v>
      </c>
      <c r="I137" s="35"/>
      <c r="J137" s="35"/>
      <c r="K137" s="35"/>
      <c r="L137" s="35"/>
      <c r="M137" s="35"/>
      <c r="N137" s="27">
        <v>535070000</v>
      </c>
    </row>
    <row r="138" spans="1:14" s="15" customFormat="1" ht="40.5" customHeight="1">
      <c r="A138" s="45" t="s">
        <v>1505</v>
      </c>
      <c r="B138" s="45"/>
      <c r="C138" s="35"/>
      <c r="D138" s="36">
        <f>SUM(E138:G138)</f>
        <v>12738600</v>
      </c>
      <c r="E138" s="35">
        <f>SUM(E6:E135)</f>
        <v>1963600</v>
      </c>
      <c r="F138" s="35">
        <f>SUM(F6:F135)</f>
        <v>0</v>
      </c>
      <c r="G138" s="35">
        <f>SUM(G6:G135)</f>
        <v>10775000</v>
      </c>
      <c r="H138" s="36">
        <f>SUM(I138:M138)</f>
        <v>47867113</v>
      </c>
      <c r="I138" s="35">
        <f>SUM(I6:I135)</f>
        <v>6835371</v>
      </c>
      <c r="J138" s="35">
        <f>SUM(J6:J135)</f>
        <v>758000</v>
      </c>
      <c r="K138" s="35">
        <f>SUM(K6:K135)</f>
        <v>537898</v>
      </c>
      <c r="L138" s="35">
        <f>SUM(L6:L135)</f>
        <v>10350840</v>
      </c>
      <c r="M138" s="35">
        <f>SUM(M6:M137)</f>
        <v>29385004</v>
      </c>
      <c r="N138" s="35">
        <f>SUM(N6:N137)</f>
        <v>899530000</v>
      </c>
    </row>
    <row r="140" spans="2:13" ht="12.75">
      <c r="B140" s="46" t="s">
        <v>1604</v>
      </c>
      <c r="C140" s="46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2:13" ht="17.25" customHeight="1">
      <c r="B141" s="46" t="s">
        <v>1507</v>
      </c>
      <c r="C141" s="46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</sheetData>
  <sheetProtection/>
  <mergeCells count="6">
    <mergeCell ref="A2:M2"/>
    <mergeCell ref="D4:G4"/>
    <mergeCell ref="H4:M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M7" sqref="M7"/>
    </sheetView>
  </sheetViews>
  <sheetFormatPr defaultColWidth="10.28125" defaultRowHeight="12.75"/>
  <cols>
    <col min="1" max="1" width="7.421875" style="1" customWidth="1"/>
    <col min="2" max="2" width="8.28125" style="1" customWidth="1"/>
    <col min="3" max="8" width="10.28125" style="1" customWidth="1"/>
    <col min="9" max="10" width="8.421875" style="1" customWidth="1"/>
    <col min="11" max="11" width="10.28125" style="1" customWidth="1"/>
    <col min="12" max="12" width="8.28125" style="1" customWidth="1"/>
    <col min="13" max="13" width="10.28125" style="1" customWidth="1"/>
    <col min="14" max="14" width="8.421875" style="1" customWidth="1"/>
    <col min="15" max="15" width="8.28125" style="1" customWidth="1"/>
    <col min="16" max="16384" width="10.28125" style="1" customWidth="1"/>
  </cols>
  <sheetData>
    <row r="1" spans="1:16" ht="14.25">
      <c r="A1" s="2" t="s">
        <v>1640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3.25">
      <c r="A2" s="4" t="s">
        <v>1641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5"/>
      <c r="B3" s="5"/>
      <c r="C3" s="5"/>
      <c r="D3" s="5"/>
      <c r="E3" s="5"/>
      <c r="F3" s="5"/>
      <c r="G3" s="5"/>
      <c r="H3" s="5"/>
      <c r="I3" s="5"/>
      <c r="J3" s="5"/>
      <c r="K3" s="13"/>
      <c r="L3" s="13"/>
      <c r="M3" s="13"/>
      <c r="N3" s="13"/>
      <c r="O3" s="13" t="s">
        <v>54</v>
      </c>
      <c r="P3" s="13"/>
    </row>
    <row r="4" spans="1:16" ht="24" customHeight="1">
      <c r="A4" s="6" t="s">
        <v>1642</v>
      </c>
      <c r="B4" s="6"/>
      <c r="C4" s="6"/>
      <c r="D4" s="6"/>
      <c r="E4" s="7" t="s">
        <v>1643</v>
      </c>
      <c r="F4" s="7" t="s">
        <v>1644</v>
      </c>
      <c r="G4" s="7"/>
      <c r="H4" s="7"/>
      <c r="I4" s="7" t="s">
        <v>1645</v>
      </c>
      <c r="J4" s="14"/>
      <c r="K4" s="14"/>
      <c r="L4" s="14"/>
      <c r="M4" s="14"/>
      <c r="N4" s="14"/>
      <c r="O4" s="14"/>
      <c r="P4" s="14"/>
    </row>
    <row r="5" spans="1:16" ht="27.75" customHeight="1">
      <c r="A5" s="6"/>
      <c r="B5" s="6"/>
      <c r="C5" s="6"/>
      <c r="D5" s="6"/>
      <c r="E5" s="6" t="s">
        <v>1644</v>
      </c>
      <c r="F5" s="6"/>
      <c r="G5" s="6"/>
      <c r="H5" s="6"/>
      <c r="I5" s="6" t="s">
        <v>1646</v>
      </c>
      <c r="J5" s="6"/>
      <c r="K5" s="6"/>
      <c r="L5" s="6"/>
      <c r="M5" s="6" t="s">
        <v>1647</v>
      </c>
      <c r="N5" s="6"/>
      <c r="O5" s="6"/>
      <c r="P5" s="6"/>
    </row>
    <row r="6" spans="1:16" ht="30" customHeight="1">
      <c r="A6" s="8" t="s">
        <v>1648</v>
      </c>
      <c r="B6" s="8" t="s">
        <v>1649</v>
      </c>
      <c r="C6" s="8" t="s">
        <v>1650</v>
      </c>
      <c r="D6" s="8" t="s">
        <v>1651</v>
      </c>
      <c r="E6" s="8" t="s">
        <v>1648</v>
      </c>
      <c r="F6" s="8" t="s">
        <v>1649</v>
      </c>
      <c r="G6" s="8" t="s">
        <v>1650</v>
      </c>
      <c r="H6" s="8" t="s">
        <v>1651</v>
      </c>
      <c r="I6" s="8" t="s">
        <v>1648</v>
      </c>
      <c r="J6" s="8" t="s">
        <v>1649</v>
      </c>
      <c r="K6" s="8" t="s">
        <v>1650</v>
      </c>
      <c r="L6" s="8" t="s">
        <v>1651</v>
      </c>
      <c r="M6" s="8" t="s">
        <v>1648</v>
      </c>
      <c r="N6" s="8" t="s">
        <v>1649</v>
      </c>
      <c r="O6" s="8" t="s">
        <v>1650</v>
      </c>
      <c r="P6" s="8" t="s">
        <v>1651</v>
      </c>
    </row>
    <row r="7" spans="1:16" ht="78" customHeight="1">
      <c r="A7" s="9">
        <v>850</v>
      </c>
      <c r="B7" s="9">
        <v>950</v>
      </c>
      <c r="C7" s="9">
        <v>-10.5</v>
      </c>
      <c r="D7" s="10" t="s">
        <v>1652</v>
      </c>
      <c r="E7" s="11">
        <v>350</v>
      </c>
      <c r="F7" s="11">
        <v>450</v>
      </c>
      <c r="G7" s="11">
        <v>-22.2</v>
      </c>
      <c r="H7" s="12" t="s">
        <v>1653</v>
      </c>
      <c r="I7" s="11"/>
      <c r="J7" s="11"/>
      <c r="K7" s="11"/>
      <c r="L7" s="12"/>
      <c r="M7" s="11">
        <v>500</v>
      </c>
      <c r="N7" s="11">
        <v>500</v>
      </c>
      <c r="O7" s="11">
        <v>0</v>
      </c>
      <c r="P7" s="12" t="s">
        <v>1654</v>
      </c>
    </row>
  </sheetData>
  <sheetProtection/>
  <mergeCells count="10">
    <mergeCell ref="A2:P2"/>
    <mergeCell ref="K3:L3"/>
    <mergeCell ref="M3:N3"/>
    <mergeCell ref="O3:P3"/>
    <mergeCell ref="F4:H4"/>
    <mergeCell ref="I4:P4"/>
    <mergeCell ref="E5:H5"/>
    <mergeCell ref="I5:L5"/>
    <mergeCell ref="M5:P5"/>
    <mergeCell ref="A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52">
      <selection activeCell="A27" sqref="A27"/>
    </sheetView>
  </sheetViews>
  <sheetFormatPr defaultColWidth="13.8515625" defaultRowHeight="16.5" customHeight="1"/>
  <cols>
    <col min="1" max="1" width="36.140625" style="3" customWidth="1"/>
    <col min="2" max="2" width="13.00390625" style="3" customWidth="1"/>
    <col min="3" max="3" width="40.8515625" style="3" customWidth="1"/>
    <col min="4" max="4" width="10.28125" style="3" customWidth="1"/>
    <col min="5" max="16384" width="13.8515625" style="3" customWidth="1"/>
  </cols>
  <sheetData>
    <row r="1" ht="16.5" customHeight="1">
      <c r="A1" s="106" t="s">
        <v>13</v>
      </c>
    </row>
    <row r="2" spans="1:4" ht="33.75" customHeight="1">
      <c r="A2" s="107" t="s">
        <v>12</v>
      </c>
      <c r="B2" s="107"/>
      <c r="C2" s="107"/>
      <c r="D2" s="107"/>
    </row>
    <row r="3" spans="1:4" ht="16.5" customHeight="1">
      <c r="A3" s="108" t="s">
        <v>53</v>
      </c>
      <c r="B3" s="108"/>
      <c r="C3" s="108"/>
      <c r="D3" s="108"/>
    </row>
    <row r="4" spans="1:4" ht="16.5" customHeight="1">
      <c r="A4" s="108" t="s">
        <v>54</v>
      </c>
      <c r="B4" s="108"/>
      <c r="C4" s="108"/>
      <c r="D4" s="108"/>
    </row>
    <row r="5" spans="1:4" ht="16.5" customHeight="1">
      <c r="A5" s="109" t="s">
        <v>55</v>
      </c>
      <c r="B5" s="109" t="s">
        <v>56</v>
      </c>
      <c r="C5" s="109" t="s">
        <v>55</v>
      </c>
      <c r="D5" s="109" t="s">
        <v>56</v>
      </c>
    </row>
    <row r="6" spans="1:4" ht="16.5" customHeight="1">
      <c r="A6" s="117" t="s">
        <v>57</v>
      </c>
      <c r="B6" s="112">
        <f>'[1]L01'!C5</f>
        <v>5044</v>
      </c>
      <c r="C6" s="117" t="s">
        <v>58</v>
      </c>
      <c r="D6" s="112">
        <f>'[1]L02'!C5</f>
        <v>181179</v>
      </c>
    </row>
    <row r="7" spans="1:4" ht="16.5" customHeight="1">
      <c r="A7" s="117" t="s">
        <v>59</v>
      </c>
      <c r="B7" s="112">
        <f>SUM(B8,B15,B36)</f>
        <v>160571</v>
      </c>
      <c r="C7" s="117" t="s">
        <v>60</v>
      </c>
      <c r="D7" s="112">
        <f>SUM(D8,D15,D36)</f>
        <v>0</v>
      </c>
    </row>
    <row r="8" spans="1:4" ht="16.5" customHeight="1">
      <c r="A8" s="117" t="s">
        <v>61</v>
      </c>
      <c r="B8" s="112">
        <f>SUM(B9:B14)</f>
        <v>1141</v>
      </c>
      <c r="C8" s="117" t="s">
        <v>62</v>
      </c>
      <c r="D8" s="112">
        <f>SUM(D9:D14)</f>
        <v>0</v>
      </c>
    </row>
    <row r="9" spans="1:4" ht="16.5" customHeight="1">
      <c r="A9" s="111" t="s">
        <v>63</v>
      </c>
      <c r="B9" s="112">
        <v>-4</v>
      </c>
      <c r="C9" s="111" t="s">
        <v>64</v>
      </c>
      <c r="D9" s="112">
        <v>0</v>
      </c>
    </row>
    <row r="10" spans="1:4" ht="16.5" customHeight="1">
      <c r="A10" s="111" t="s">
        <v>65</v>
      </c>
      <c r="B10" s="112">
        <v>73</v>
      </c>
      <c r="C10" s="111" t="s">
        <v>66</v>
      </c>
      <c r="D10" s="112">
        <v>0</v>
      </c>
    </row>
    <row r="11" spans="1:4" ht="16.5" customHeight="1">
      <c r="A11" s="111" t="s">
        <v>67</v>
      </c>
      <c r="B11" s="112">
        <v>1072</v>
      </c>
      <c r="C11" s="111" t="s">
        <v>68</v>
      </c>
      <c r="D11" s="112">
        <v>0</v>
      </c>
    </row>
    <row r="12" spans="1:4" ht="16.5" customHeight="1">
      <c r="A12" s="111" t="s">
        <v>69</v>
      </c>
      <c r="B12" s="112">
        <v>0</v>
      </c>
      <c r="C12" s="111" t="s">
        <v>70</v>
      </c>
      <c r="D12" s="112">
        <v>0</v>
      </c>
    </row>
    <row r="13" spans="1:4" ht="16.5" customHeight="1">
      <c r="A13" s="111" t="s">
        <v>71</v>
      </c>
      <c r="B13" s="112">
        <v>0</v>
      </c>
      <c r="C13" s="111" t="s">
        <v>72</v>
      </c>
      <c r="D13" s="112">
        <v>0</v>
      </c>
    </row>
    <row r="14" spans="1:4" ht="16.5" customHeight="1">
      <c r="A14" s="111" t="s">
        <v>73</v>
      </c>
      <c r="B14" s="112">
        <v>0</v>
      </c>
      <c r="C14" s="111" t="s">
        <v>74</v>
      </c>
      <c r="D14" s="112">
        <v>0</v>
      </c>
    </row>
    <row r="15" spans="1:4" ht="16.5" customHeight="1">
      <c r="A15" s="117" t="s">
        <v>75</v>
      </c>
      <c r="B15" s="112">
        <f>SUM(B16:B35)</f>
        <v>87830</v>
      </c>
      <c r="C15" s="117" t="s">
        <v>76</v>
      </c>
      <c r="D15" s="112">
        <f>SUM(D16:D35)</f>
        <v>0</v>
      </c>
    </row>
    <row r="16" spans="1:4" ht="16.5" customHeight="1">
      <c r="A16" s="111" t="s">
        <v>77</v>
      </c>
      <c r="B16" s="112">
        <v>380</v>
      </c>
      <c r="C16" s="111" t="s">
        <v>78</v>
      </c>
      <c r="D16" s="112">
        <v>0</v>
      </c>
    </row>
    <row r="17" spans="1:4" ht="16.5" customHeight="1">
      <c r="A17" s="111" t="s">
        <v>79</v>
      </c>
      <c r="B17" s="112">
        <v>47113</v>
      </c>
      <c r="C17" s="111" t="s">
        <v>80</v>
      </c>
      <c r="D17" s="112">
        <v>0</v>
      </c>
    </row>
    <row r="18" spans="1:4" ht="16.5" customHeight="1">
      <c r="A18" s="111" t="s">
        <v>81</v>
      </c>
      <c r="B18" s="112">
        <v>8035</v>
      </c>
      <c r="C18" s="111" t="s">
        <v>82</v>
      </c>
      <c r="D18" s="112">
        <v>0</v>
      </c>
    </row>
    <row r="19" spans="1:4" ht="16.5" customHeight="1">
      <c r="A19" s="111" t="s">
        <v>83</v>
      </c>
      <c r="B19" s="112">
        <v>-192</v>
      </c>
      <c r="C19" s="111" t="s">
        <v>84</v>
      </c>
      <c r="D19" s="112">
        <v>0</v>
      </c>
    </row>
    <row r="20" spans="1:4" ht="16.5" customHeight="1">
      <c r="A20" s="111" t="s">
        <v>85</v>
      </c>
      <c r="B20" s="112">
        <v>0</v>
      </c>
      <c r="C20" s="111" t="s">
        <v>86</v>
      </c>
      <c r="D20" s="112">
        <v>0</v>
      </c>
    </row>
    <row r="21" spans="1:4" ht="16.5" customHeight="1">
      <c r="A21" s="111" t="s">
        <v>87</v>
      </c>
      <c r="B21" s="112">
        <v>0</v>
      </c>
      <c r="C21" s="111" t="s">
        <v>88</v>
      </c>
      <c r="D21" s="112">
        <v>0</v>
      </c>
    </row>
    <row r="22" spans="1:4" ht="16.5" customHeight="1">
      <c r="A22" s="111" t="s">
        <v>89</v>
      </c>
      <c r="B22" s="112">
        <v>25</v>
      </c>
      <c r="C22" s="111" t="s">
        <v>90</v>
      </c>
      <c r="D22" s="112">
        <v>0</v>
      </c>
    </row>
    <row r="23" spans="1:4" ht="16.5" customHeight="1">
      <c r="A23" s="111" t="s">
        <v>91</v>
      </c>
      <c r="B23" s="112">
        <v>699</v>
      </c>
      <c r="C23" s="111" t="s">
        <v>92</v>
      </c>
      <c r="D23" s="112">
        <v>0</v>
      </c>
    </row>
    <row r="24" spans="1:4" ht="16.5" customHeight="1">
      <c r="A24" s="111" t="s">
        <v>93</v>
      </c>
      <c r="B24" s="112">
        <v>1966</v>
      </c>
      <c r="C24" s="111" t="s">
        <v>94</v>
      </c>
      <c r="D24" s="112">
        <v>0</v>
      </c>
    </row>
    <row r="25" spans="1:4" ht="16.5" customHeight="1">
      <c r="A25" s="111" t="s">
        <v>95</v>
      </c>
      <c r="B25" s="112">
        <v>2155</v>
      </c>
      <c r="C25" s="111" t="s">
        <v>96</v>
      </c>
      <c r="D25" s="112">
        <v>0</v>
      </c>
    </row>
    <row r="26" spans="1:4" ht="16.5" customHeight="1">
      <c r="A26" s="111" t="s">
        <v>97</v>
      </c>
      <c r="B26" s="112">
        <v>0</v>
      </c>
      <c r="C26" s="111" t="s">
        <v>98</v>
      </c>
      <c r="D26" s="112">
        <v>0</v>
      </c>
    </row>
    <row r="27" spans="1:4" ht="16.5" customHeight="1">
      <c r="A27" s="111" t="s">
        <v>99</v>
      </c>
      <c r="B27" s="112">
        <v>1164</v>
      </c>
      <c r="C27" s="111" t="s">
        <v>100</v>
      </c>
      <c r="D27" s="112">
        <v>0</v>
      </c>
    </row>
    <row r="28" spans="1:4" ht="16.5" customHeight="1">
      <c r="A28" s="111" t="s">
        <v>101</v>
      </c>
      <c r="B28" s="112">
        <v>0</v>
      </c>
      <c r="C28" s="111" t="s">
        <v>102</v>
      </c>
      <c r="D28" s="112">
        <v>0</v>
      </c>
    </row>
    <row r="29" spans="1:4" ht="16.5" customHeight="1">
      <c r="A29" s="111" t="s">
        <v>103</v>
      </c>
      <c r="B29" s="112">
        <v>3857</v>
      </c>
      <c r="C29" s="111" t="s">
        <v>104</v>
      </c>
      <c r="D29" s="112">
        <v>0</v>
      </c>
    </row>
    <row r="30" spans="1:4" ht="16.5" customHeight="1">
      <c r="A30" s="111" t="s">
        <v>105</v>
      </c>
      <c r="B30" s="112">
        <v>6871</v>
      </c>
      <c r="C30" s="111" t="s">
        <v>106</v>
      </c>
      <c r="D30" s="112">
        <v>0</v>
      </c>
    </row>
    <row r="31" spans="1:4" ht="16.5" customHeight="1">
      <c r="A31" s="111" t="s">
        <v>107</v>
      </c>
      <c r="B31" s="112">
        <v>1000</v>
      </c>
      <c r="C31" s="111" t="s">
        <v>108</v>
      </c>
      <c r="D31" s="112">
        <v>0</v>
      </c>
    </row>
    <row r="32" spans="1:4" ht="16.5" customHeight="1">
      <c r="A32" s="111" t="s">
        <v>109</v>
      </c>
      <c r="B32" s="112">
        <v>0</v>
      </c>
      <c r="C32" s="111" t="s">
        <v>110</v>
      </c>
      <c r="D32" s="112">
        <v>0</v>
      </c>
    </row>
    <row r="33" spans="1:4" ht="16.5" customHeight="1">
      <c r="A33" s="111" t="s">
        <v>111</v>
      </c>
      <c r="B33" s="112">
        <v>0</v>
      </c>
      <c r="C33" s="111" t="s">
        <v>112</v>
      </c>
      <c r="D33" s="112">
        <v>0</v>
      </c>
    </row>
    <row r="34" spans="1:4" ht="16.5" customHeight="1">
      <c r="A34" s="111" t="s">
        <v>113</v>
      </c>
      <c r="B34" s="112">
        <v>14695</v>
      </c>
      <c r="C34" s="111" t="s">
        <v>114</v>
      </c>
      <c r="D34" s="112">
        <v>0</v>
      </c>
    </row>
    <row r="35" spans="1:4" ht="16.5" customHeight="1">
      <c r="A35" s="111" t="s">
        <v>115</v>
      </c>
      <c r="B35" s="112">
        <v>62</v>
      </c>
      <c r="C35" s="111" t="s">
        <v>116</v>
      </c>
      <c r="D35" s="112">
        <v>0</v>
      </c>
    </row>
    <row r="36" spans="1:4" ht="16.5" customHeight="1">
      <c r="A36" s="117" t="s">
        <v>117</v>
      </c>
      <c r="B36" s="112">
        <f>SUM(B37:B56)</f>
        <v>71600</v>
      </c>
      <c r="C36" s="117" t="s">
        <v>118</v>
      </c>
      <c r="D36" s="112">
        <f>SUM(D37:D56)</f>
        <v>0</v>
      </c>
    </row>
    <row r="37" spans="1:4" ht="16.5" customHeight="1">
      <c r="A37" s="111" t="s">
        <v>119</v>
      </c>
      <c r="B37" s="112">
        <v>293</v>
      </c>
      <c r="C37" s="111" t="s">
        <v>119</v>
      </c>
      <c r="D37" s="112">
        <v>0</v>
      </c>
    </row>
    <row r="38" spans="1:4" ht="16.5" customHeight="1">
      <c r="A38" s="111" t="s">
        <v>120</v>
      </c>
      <c r="B38" s="112">
        <v>0</v>
      </c>
      <c r="C38" s="111" t="s">
        <v>120</v>
      </c>
      <c r="D38" s="112">
        <v>0</v>
      </c>
    </row>
    <row r="39" spans="1:4" ht="16.5" customHeight="1">
      <c r="A39" s="111" t="s">
        <v>121</v>
      </c>
      <c r="B39" s="112">
        <v>0</v>
      </c>
      <c r="C39" s="111" t="s">
        <v>121</v>
      </c>
      <c r="D39" s="112">
        <v>0</v>
      </c>
    </row>
    <row r="40" spans="1:4" ht="16.5" customHeight="1">
      <c r="A40" s="111" t="s">
        <v>122</v>
      </c>
      <c r="B40" s="112">
        <v>168</v>
      </c>
      <c r="C40" s="111" t="s">
        <v>122</v>
      </c>
      <c r="D40" s="112">
        <v>0</v>
      </c>
    </row>
    <row r="41" spans="1:4" ht="16.5" customHeight="1">
      <c r="A41" s="111" t="s">
        <v>123</v>
      </c>
      <c r="B41" s="112">
        <v>6082</v>
      </c>
      <c r="C41" s="111" t="s">
        <v>123</v>
      </c>
      <c r="D41" s="112">
        <v>0</v>
      </c>
    </row>
    <row r="42" spans="1:4" ht="16.5" customHeight="1">
      <c r="A42" s="111" t="s">
        <v>124</v>
      </c>
      <c r="B42" s="112">
        <v>60</v>
      </c>
      <c r="C42" s="111" t="s">
        <v>124</v>
      </c>
      <c r="D42" s="112">
        <v>0</v>
      </c>
    </row>
    <row r="43" spans="1:4" ht="16.5" customHeight="1">
      <c r="A43" s="111" t="s">
        <v>125</v>
      </c>
      <c r="B43" s="112">
        <v>344</v>
      </c>
      <c r="C43" s="111" t="s">
        <v>125</v>
      </c>
      <c r="D43" s="112">
        <v>0</v>
      </c>
    </row>
    <row r="44" spans="1:4" ht="16.5" customHeight="1">
      <c r="A44" s="111" t="s">
        <v>126</v>
      </c>
      <c r="B44" s="112">
        <v>7745</v>
      </c>
      <c r="C44" s="111" t="s">
        <v>126</v>
      </c>
      <c r="D44" s="112">
        <v>0</v>
      </c>
    </row>
    <row r="45" spans="1:4" ht="16.5" customHeight="1">
      <c r="A45" s="111" t="s">
        <v>127</v>
      </c>
      <c r="B45" s="112">
        <v>3371</v>
      </c>
      <c r="C45" s="111" t="s">
        <v>127</v>
      </c>
      <c r="D45" s="112">
        <v>0</v>
      </c>
    </row>
    <row r="46" spans="1:4" ht="16.5" customHeight="1">
      <c r="A46" s="111" t="s">
        <v>128</v>
      </c>
      <c r="B46" s="112">
        <v>17763</v>
      </c>
      <c r="C46" s="111" t="s">
        <v>128</v>
      </c>
      <c r="D46" s="112">
        <v>0</v>
      </c>
    </row>
    <row r="47" spans="1:4" ht="16.5" customHeight="1">
      <c r="A47" s="111" t="s">
        <v>129</v>
      </c>
      <c r="B47" s="112">
        <v>165</v>
      </c>
      <c r="C47" s="111" t="s">
        <v>129</v>
      </c>
      <c r="D47" s="112">
        <v>0</v>
      </c>
    </row>
    <row r="48" spans="1:4" ht="16.5" customHeight="1">
      <c r="A48" s="111" t="s">
        <v>130</v>
      </c>
      <c r="B48" s="112">
        <v>21302</v>
      </c>
      <c r="C48" s="111" t="s">
        <v>130</v>
      </c>
      <c r="D48" s="112">
        <v>0</v>
      </c>
    </row>
    <row r="49" spans="1:4" ht="16.5" customHeight="1">
      <c r="A49" s="111" t="s">
        <v>131</v>
      </c>
      <c r="B49" s="112">
        <v>3854</v>
      </c>
      <c r="C49" s="111" t="s">
        <v>131</v>
      </c>
      <c r="D49" s="112">
        <v>0</v>
      </c>
    </row>
    <row r="50" spans="1:4" ht="16.5" customHeight="1">
      <c r="A50" s="111" t="s">
        <v>132</v>
      </c>
      <c r="B50" s="112">
        <v>46</v>
      </c>
      <c r="C50" s="111" t="s">
        <v>132</v>
      </c>
      <c r="D50" s="112">
        <v>0</v>
      </c>
    </row>
    <row r="51" spans="1:4" ht="16.5" customHeight="1">
      <c r="A51" s="111" t="s">
        <v>133</v>
      </c>
      <c r="B51" s="112">
        <v>1514</v>
      </c>
      <c r="C51" s="111" t="s">
        <v>133</v>
      </c>
      <c r="D51" s="112">
        <v>0</v>
      </c>
    </row>
    <row r="52" spans="1:4" ht="16.5" customHeight="1">
      <c r="A52" s="111" t="s">
        <v>134</v>
      </c>
      <c r="B52" s="112">
        <v>0</v>
      </c>
      <c r="C52" s="111" t="s">
        <v>134</v>
      </c>
      <c r="D52" s="112">
        <v>0</v>
      </c>
    </row>
    <row r="53" spans="1:4" ht="16.5" customHeight="1">
      <c r="A53" s="111" t="s">
        <v>135</v>
      </c>
      <c r="B53" s="112">
        <v>1690</v>
      </c>
      <c r="C53" s="111" t="s">
        <v>135</v>
      </c>
      <c r="D53" s="112">
        <v>0</v>
      </c>
    </row>
    <row r="54" spans="1:4" ht="16.5" customHeight="1">
      <c r="A54" s="111" t="s">
        <v>136</v>
      </c>
      <c r="B54" s="112">
        <v>7000</v>
      </c>
      <c r="C54" s="111" t="s">
        <v>136</v>
      </c>
      <c r="D54" s="112">
        <v>0</v>
      </c>
    </row>
    <row r="55" spans="1:4" ht="16.5" customHeight="1">
      <c r="A55" s="111" t="s">
        <v>137</v>
      </c>
      <c r="B55" s="112">
        <v>27</v>
      </c>
      <c r="C55" s="111" t="s">
        <v>137</v>
      </c>
      <c r="D55" s="112">
        <v>0</v>
      </c>
    </row>
    <row r="56" spans="1:4" ht="16.5" customHeight="1">
      <c r="A56" s="111" t="s">
        <v>138</v>
      </c>
      <c r="B56" s="112">
        <v>176</v>
      </c>
      <c r="C56" s="111" t="s">
        <v>139</v>
      </c>
      <c r="D56" s="112">
        <v>0</v>
      </c>
    </row>
    <row r="57" spans="1:4" ht="16.5" customHeight="1">
      <c r="A57" s="117" t="s">
        <v>140</v>
      </c>
      <c r="B57" s="112">
        <f>SUM(B58:B59)</f>
        <v>0</v>
      </c>
      <c r="C57" s="117" t="s">
        <v>141</v>
      </c>
      <c r="D57" s="112">
        <f>SUM(D58:D59)</f>
        <v>87</v>
      </c>
    </row>
    <row r="58" spans="1:4" ht="16.5" customHeight="1">
      <c r="A58" s="111" t="s">
        <v>142</v>
      </c>
      <c r="B58" s="112">
        <v>0</v>
      </c>
      <c r="C58" s="111" t="s">
        <v>143</v>
      </c>
      <c r="D58" s="112">
        <v>0</v>
      </c>
    </row>
    <row r="59" spans="1:4" ht="16.5" customHeight="1">
      <c r="A59" s="111" t="s">
        <v>144</v>
      </c>
      <c r="B59" s="112">
        <v>0</v>
      </c>
      <c r="C59" s="111" t="s">
        <v>145</v>
      </c>
      <c r="D59" s="112">
        <v>87</v>
      </c>
    </row>
    <row r="60" spans="1:4" ht="16.5" customHeight="1">
      <c r="A60" s="117" t="s">
        <v>146</v>
      </c>
      <c r="B60" s="112">
        <v>0</v>
      </c>
      <c r="C60" s="111"/>
      <c r="D60" s="112"/>
    </row>
    <row r="61" spans="1:4" ht="16.5" customHeight="1">
      <c r="A61" s="117" t="s">
        <v>147</v>
      </c>
      <c r="B61" s="112">
        <v>1319</v>
      </c>
      <c r="C61" s="111"/>
      <c r="D61" s="112"/>
    </row>
    <row r="62" spans="1:4" ht="16.5" customHeight="1">
      <c r="A62" s="117" t="s">
        <v>148</v>
      </c>
      <c r="B62" s="112">
        <f>SUM(B63:B65)</f>
        <v>257</v>
      </c>
      <c r="C62" s="117" t="s">
        <v>149</v>
      </c>
      <c r="D62" s="112">
        <v>0</v>
      </c>
    </row>
    <row r="63" spans="1:4" ht="16.5" customHeight="1">
      <c r="A63" s="111" t="s">
        <v>150</v>
      </c>
      <c r="B63" s="112">
        <v>257</v>
      </c>
      <c r="C63" s="111"/>
      <c r="D63" s="112"/>
    </row>
    <row r="64" spans="1:4" ht="16.5" customHeight="1">
      <c r="A64" s="111" t="s">
        <v>151</v>
      </c>
      <c r="B64" s="112">
        <v>0</v>
      </c>
      <c r="C64" s="111"/>
      <c r="D64" s="112"/>
    </row>
    <row r="65" spans="1:4" ht="16.5" customHeight="1">
      <c r="A65" s="111" t="s">
        <v>152</v>
      </c>
      <c r="B65" s="112">
        <v>0</v>
      </c>
      <c r="C65" s="111"/>
      <c r="D65" s="112"/>
    </row>
    <row r="66" spans="1:4" ht="16.5" customHeight="1">
      <c r="A66" s="117" t="s">
        <v>153</v>
      </c>
      <c r="B66" s="112">
        <f>B67</f>
        <v>0</v>
      </c>
      <c r="C66" s="117" t="s">
        <v>154</v>
      </c>
      <c r="D66" s="112">
        <f>D67</f>
        <v>4521</v>
      </c>
    </row>
    <row r="67" spans="1:4" ht="16.5" customHeight="1">
      <c r="A67" s="117" t="s">
        <v>155</v>
      </c>
      <c r="B67" s="112">
        <f>B68</f>
        <v>0</v>
      </c>
      <c r="C67" s="117" t="s">
        <v>156</v>
      </c>
      <c r="D67" s="112">
        <f>SUM(D68:D71)</f>
        <v>4521</v>
      </c>
    </row>
    <row r="68" spans="1:4" ht="16.5" customHeight="1">
      <c r="A68" s="117" t="s">
        <v>157</v>
      </c>
      <c r="B68" s="112">
        <f>SUM(B69:B72)</f>
        <v>0</v>
      </c>
      <c r="C68" s="111" t="s">
        <v>158</v>
      </c>
      <c r="D68" s="112">
        <v>1530</v>
      </c>
    </row>
    <row r="69" spans="1:4" ht="16.5" customHeight="1">
      <c r="A69" s="111" t="s">
        <v>159</v>
      </c>
      <c r="B69" s="112">
        <v>0</v>
      </c>
      <c r="C69" s="111" t="s">
        <v>160</v>
      </c>
      <c r="D69" s="112">
        <v>0</v>
      </c>
    </row>
    <row r="70" spans="1:4" ht="16.5" customHeight="1">
      <c r="A70" s="111" t="s">
        <v>161</v>
      </c>
      <c r="B70" s="112">
        <v>0</v>
      </c>
      <c r="C70" s="111" t="s">
        <v>162</v>
      </c>
      <c r="D70" s="112">
        <v>0</v>
      </c>
    </row>
    <row r="71" spans="1:4" ht="16.5" customHeight="1">
      <c r="A71" s="111" t="s">
        <v>163</v>
      </c>
      <c r="B71" s="112">
        <v>0</v>
      </c>
      <c r="C71" s="111" t="s">
        <v>164</v>
      </c>
      <c r="D71" s="112">
        <v>2991</v>
      </c>
    </row>
    <row r="72" spans="1:4" ht="16.5" customHeight="1">
      <c r="A72" s="111" t="s">
        <v>165</v>
      </c>
      <c r="B72" s="112">
        <v>0</v>
      </c>
      <c r="C72" s="111"/>
      <c r="D72" s="112"/>
    </row>
    <row r="73" spans="1:4" ht="16.5" customHeight="1">
      <c r="A73" s="117" t="s">
        <v>166</v>
      </c>
      <c r="B73" s="112">
        <f>B74</f>
        <v>23292</v>
      </c>
      <c r="C73" s="117" t="s">
        <v>167</v>
      </c>
      <c r="D73" s="112">
        <f>SUM(D74:D77)</f>
        <v>0</v>
      </c>
    </row>
    <row r="74" spans="1:4" ht="16.5" customHeight="1">
      <c r="A74" s="117" t="s">
        <v>168</v>
      </c>
      <c r="B74" s="112">
        <f>SUM(B75:B78)</f>
        <v>23292</v>
      </c>
      <c r="C74" s="111" t="s">
        <v>169</v>
      </c>
      <c r="D74" s="112">
        <v>0</v>
      </c>
    </row>
    <row r="75" spans="1:4" ht="16.5" customHeight="1">
      <c r="A75" s="111" t="s">
        <v>170</v>
      </c>
      <c r="B75" s="112">
        <v>23292</v>
      </c>
      <c r="C75" s="111" t="s">
        <v>171</v>
      </c>
      <c r="D75" s="112">
        <v>0</v>
      </c>
    </row>
    <row r="76" spans="1:4" ht="16.5" customHeight="1">
      <c r="A76" s="111" t="s">
        <v>172</v>
      </c>
      <c r="B76" s="112">
        <v>0</v>
      </c>
      <c r="C76" s="111" t="s">
        <v>173</v>
      </c>
      <c r="D76" s="112">
        <v>0</v>
      </c>
    </row>
    <row r="77" spans="1:4" ht="16.5" customHeight="1">
      <c r="A77" s="111" t="s">
        <v>174</v>
      </c>
      <c r="B77" s="112">
        <v>0</v>
      </c>
      <c r="C77" s="111" t="s">
        <v>175</v>
      </c>
      <c r="D77" s="112">
        <v>0</v>
      </c>
    </row>
    <row r="78" spans="1:4" ht="16.5" customHeight="1">
      <c r="A78" s="111" t="s">
        <v>176</v>
      </c>
      <c r="B78" s="112">
        <v>0</v>
      </c>
      <c r="C78" s="111"/>
      <c r="D78" s="112"/>
    </row>
    <row r="79" spans="1:4" ht="16.5" customHeight="1">
      <c r="A79" s="117" t="s">
        <v>177</v>
      </c>
      <c r="B79" s="112">
        <v>0</v>
      </c>
      <c r="C79" s="117" t="s">
        <v>178</v>
      </c>
      <c r="D79" s="112">
        <v>0</v>
      </c>
    </row>
    <row r="80" spans="1:4" ht="16.5" customHeight="1">
      <c r="A80" s="117" t="s">
        <v>179</v>
      </c>
      <c r="B80" s="112">
        <v>0</v>
      </c>
      <c r="C80" s="117" t="s">
        <v>180</v>
      </c>
      <c r="D80" s="112">
        <v>0</v>
      </c>
    </row>
    <row r="81" spans="1:4" ht="16.5" customHeight="1">
      <c r="A81" s="117" t="s">
        <v>181</v>
      </c>
      <c r="B81" s="112">
        <v>0</v>
      </c>
      <c r="C81" s="117" t="s">
        <v>182</v>
      </c>
      <c r="D81" s="112">
        <v>0</v>
      </c>
    </row>
    <row r="82" spans="1:4" ht="16.5" customHeight="1">
      <c r="A82" s="117" t="s">
        <v>183</v>
      </c>
      <c r="B82" s="112">
        <v>277</v>
      </c>
      <c r="C82" s="117" t="s">
        <v>184</v>
      </c>
      <c r="D82" s="112">
        <v>508</v>
      </c>
    </row>
    <row r="83" spans="1:4" ht="16.5" customHeight="1">
      <c r="A83" s="117" t="s">
        <v>185</v>
      </c>
      <c r="B83" s="112">
        <f>SUM(B84:B86)</f>
        <v>0</v>
      </c>
      <c r="C83" s="117" t="s">
        <v>186</v>
      </c>
      <c r="D83" s="112">
        <f>SUM(D84:D86)</f>
        <v>0</v>
      </c>
    </row>
    <row r="84" spans="1:4" ht="16.5" customHeight="1">
      <c r="A84" s="111" t="s">
        <v>187</v>
      </c>
      <c r="B84" s="112">
        <v>0</v>
      </c>
      <c r="C84" s="111" t="s">
        <v>188</v>
      </c>
      <c r="D84" s="112">
        <v>0</v>
      </c>
    </row>
    <row r="85" spans="1:4" ht="16.5" customHeight="1">
      <c r="A85" s="111" t="s">
        <v>189</v>
      </c>
      <c r="B85" s="112">
        <v>0</v>
      </c>
      <c r="C85" s="111" t="s">
        <v>190</v>
      </c>
      <c r="D85" s="112">
        <v>0</v>
      </c>
    </row>
    <row r="86" spans="1:4" ht="16.5" customHeight="1">
      <c r="A86" s="111" t="s">
        <v>191</v>
      </c>
      <c r="B86" s="112">
        <v>0</v>
      </c>
      <c r="C86" s="111" t="s">
        <v>192</v>
      </c>
      <c r="D86" s="112">
        <v>0</v>
      </c>
    </row>
    <row r="87" spans="1:4" ht="16.5" customHeight="1">
      <c r="A87" s="117" t="s">
        <v>193</v>
      </c>
      <c r="B87" s="112">
        <v>0</v>
      </c>
      <c r="C87" s="117" t="s">
        <v>194</v>
      </c>
      <c r="D87" s="112">
        <v>0</v>
      </c>
    </row>
    <row r="88" spans="1:4" ht="16.5" customHeight="1">
      <c r="A88" s="117" t="s">
        <v>195</v>
      </c>
      <c r="B88" s="112">
        <v>0</v>
      </c>
      <c r="C88" s="117" t="s">
        <v>196</v>
      </c>
      <c r="D88" s="112">
        <v>0</v>
      </c>
    </row>
    <row r="89" spans="1:4" ht="16.5" customHeight="1">
      <c r="A89" s="111"/>
      <c r="B89" s="112"/>
      <c r="C89" s="117" t="s">
        <v>197</v>
      </c>
      <c r="D89" s="112">
        <v>0</v>
      </c>
    </row>
    <row r="90" spans="1:4" ht="16.5" customHeight="1">
      <c r="A90" s="111"/>
      <c r="B90" s="112"/>
      <c r="C90" s="117" t="s">
        <v>198</v>
      </c>
      <c r="D90" s="112">
        <f>B93-D6-D7-D57-D62-D66-D73-D79-D80-D81-D82-D83-D87-D88-D89</f>
        <v>4465</v>
      </c>
    </row>
    <row r="91" spans="1:4" ht="16.5" customHeight="1">
      <c r="A91" s="111"/>
      <c r="B91" s="112"/>
      <c r="C91" s="117" t="s">
        <v>199</v>
      </c>
      <c r="D91" s="112">
        <v>4465</v>
      </c>
    </row>
    <row r="92" spans="1:4" ht="16.5" customHeight="1">
      <c r="A92" s="111"/>
      <c r="B92" s="112"/>
      <c r="C92" s="117" t="s">
        <v>200</v>
      </c>
      <c r="D92" s="112">
        <f>D90-D91</f>
        <v>0</v>
      </c>
    </row>
    <row r="93" spans="1:4" ht="16.5" customHeight="1">
      <c r="A93" s="109" t="s">
        <v>201</v>
      </c>
      <c r="B93" s="112">
        <f>SUM(B6:B7,B57,B60:B62,B66,B73,B79:B83,B87:B88)</f>
        <v>190760</v>
      </c>
      <c r="C93" s="109" t="s">
        <v>202</v>
      </c>
      <c r="D93" s="112">
        <f>SUM(D6:D7,D57,D62,D66,D73,D79:D83,D87:D90)</f>
        <v>190760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8"/>
  <sheetViews>
    <sheetView workbookViewId="0" topLeftCell="A1">
      <selection activeCell="A1" sqref="A1:IV16384"/>
    </sheetView>
  </sheetViews>
  <sheetFormatPr defaultColWidth="10.28125" defaultRowHeight="12.75"/>
  <cols>
    <col min="1" max="1" width="22.421875" style="1" customWidth="1"/>
    <col min="2" max="2" width="11.8515625" style="1" customWidth="1"/>
    <col min="3" max="3" width="13.140625" style="230" customWidth="1"/>
    <col min="4" max="4" width="32.421875" style="230" customWidth="1"/>
    <col min="5" max="5" width="14.28125" style="230" customWidth="1"/>
    <col min="6" max="16384" width="10.28125" style="230" customWidth="1"/>
  </cols>
  <sheetData>
    <row r="1" ht="13.5">
      <c r="A1" s="106" t="s">
        <v>16</v>
      </c>
    </row>
    <row r="2" spans="1:5" ht="22.5">
      <c r="A2" s="107" t="s">
        <v>15</v>
      </c>
      <c r="B2" s="107"/>
      <c r="C2" s="107"/>
      <c r="D2" s="107"/>
      <c r="E2" s="107"/>
    </row>
    <row r="3" spans="1:5" ht="13.5">
      <c r="A3" s="230"/>
      <c r="B3" s="230"/>
      <c r="C3" s="231"/>
      <c r="D3" s="231"/>
      <c r="E3" s="231"/>
    </row>
    <row r="4" spans="1:5" ht="13.5">
      <c r="A4" s="230"/>
      <c r="B4" s="230"/>
      <c r="C4" s="231" t="s">
        <v>54</v>
      </c>
      <c r="D4" s="231"/>
      <c r="E4" s="231"/>
    </row>
    <row r="5" spans="1:5" ht="21.75" customHeight="1">
      <c r="A5" s="232" t="s">
        <v>203</v>
      </c>
      <c r="B5" s="233"/>
      <c r="C5" s="234" t="s">
        <v>204</v>
      </c>
      <c r="D5" s="235"/>
      <c r="E5" s="236"/>
    </row>
    <row r="6" spans="1:5" ht="12.75">
      <c r="A6" s="237" t="s">
        <v>205</v>
      </c>
      <c r="B6" s="237" t="s">
        <v>206</v>
      </c>
      <c r="C6" s="109" t="s">
        <v>207</v>
      </c>
      <c r="D6" s="109" t="s">
        <v>208</v>
      </c>
      <c r="E6" s="109" t="s">
        <v>209</v>
      </c>
    </row>
    <row r="7" spans="1:5" ht="12.75">
      <c r="A7" s="238" t="s">
        <v>210</v>
      </c>
      <c r="B7" s="239">
        <f>B8+B26</f>
        <v>5044</v>
      </c>
      <c r="C7" s="116"/>
      <c r="D7" s="109" t="s">
        <v>58</v>
      </c>
      <c r="E7" s="112">
        <f>SUM(E8,E61,E64,E83,E103,E111,E127,E171,E205,E223,E235,E274,E284,E291,E299,E308,E319,E325,)</f>
        <v>181179</v>
      </c>
    </row>
    <row r="8" spans="1:5" ht="12.75">
      <c r="A8" s="240" t="s">
        <v>211</v>
      </c>
      <c r="B8" s="241">
        <f>SUM(B9:B12,B17:B25)</f>
        <v>2558</v>
      </c>
      <c r="C8" s="116">
        <v>201</v>
      </c>
      <c r="D8" s="242" t="s">
        <v>212</v>
      </c>
      <c r="E8" s="112">
        <f>SUM(E9,E11,E13,E18,E23,E26,E28,E30,E33,E35,E37,E40,E42,E44,E46,E50,E52,E55,E57,E59,)</f>
        <v>16158</v>
      </c>
    </row>
    <row r="9" spans="1:5" ht="12.75">
      <c r="A9" s="201" t="s">
        <v>213</v>
      </c>
      <c r="B9" s="241">
        <v>887</v>
      </c>
      <c r="C9" s="116">
        <v>20101</v>
      </c>
      <c r="D9" s="242" t="s">
        <v>214</v>
      </c>
      <c r="E9" s="112">
        <f>SUM(E10:E10)</f>
        <v>407</v>
      </c>
    </row>
    <row r="10" spans="1:5" ht="12.75">
      <c r="A10" s="201" t="s">
        <v>215</v>
      </c>
      <c r="B10" s="241">
        <v>181</v>
      </c>
      <c r="C10" s="116">
        <v>2010101</v>
      </c>
      <c r="D10" s="116" t="s">
        <v>216</v>
      </c>
      <c r="E10" s="112">
        <v>407</v>
      </c>
    </row>
    <row r="11" spans="1:5" ht="12.75">
      <c r="A11" s="201" t="s">
        <v>217</v>
      </c>
      <c r="B11" s="241">
        <v>170</v>
      </c>
      <c r="C11" s="116">
        <v>20102</v>
      </c>
      <c r="D11" s="242" t="s">
        <v>218</v>
      </c>
      <c r="E11" s="112">
        <f>SUM(E12:E12)</f>
        <v>299</v>
      </c>
    </row>
    <row r="12" spans="1:5" ht="12.75">
      <c r="A12" s="201" t="s">
        <v>219</v>
      </c>
      <c r="B12" s="241">
        <v>31</v>
      </c>
      <c r="C12" s="116">
        <v>2010201</v>
      </c>
      <c r="D12" s="116" t="s">
        <v>216</v>
      </c>
      <c r="E12" s="112">
        <v>299</v>
      </c>
    </row>
    <row r="13" spans="1:5" ht="12.75">
      <c r="A13" s="201" t="s">
        <v>220</v>
      </c>
      <c r="B13" s="241"/>
      <c r="C13" s="116">
        <v>20103</v>
      </c>
      <c r="D13" s="242" t="s">
        <v>221</v>
      </c>
      <c r="E13" s="112">
        <f>SUM(E14:E17)</f>
        <v>8060</v>
      </c>
    </row>
    <row r="14" spans="1:5" ht="12.75">
      <c r="A14" s="243" t="s">
        <v>222</v>
      </c>
      <c r="B14" s="241"/>
      <c r="C14" s="116">
        <v>2010301</v>
      </c>
      <c r="D14" s="116" t="s">
        <v>216</v>
      </c>
      <c r="E14" s="112">
        <v>6992</v>
      </c>
    </row>
    <row r="15" spans="1:5" ht="12.75">
      <c r="A15" s="243" t="s">
        <v>223</v>
      </c>
      <c r="B15" s="241">
        <v>31</v>
      </c>
      <c r="C15" s="116">
        <v>2010303</v>
      </c>
      <c r="D15" s="116" t="s">
        <v>224</v>
      </c>
      <c r="E15" s="112">
        <v>673</v>
      </c>
    </row>
    <row r="16" spans="1:5" ht="12.75">
      <c r="A16" s="201" t="s">
        <v>225</v>
      </c>
      <c r="B16" s="241"/>
      <c r="C16" s="116">
        <v>2010308</v>
      </c>
      <c r="D16" s="116" t="s">
        <v>226</v>
      </c>
      <c r="E16" s="112">
        <v>292</v>
      </c>
    </row>
    <row r="17" spans="1:5" ht="12.75">
      <c r="A17" s="201" t="s">
        <v>227</v>
      </c>
      <c r="B17" s="241">
        <v>184</v>
      </c>
      <c r="C17" s="116">
        <v>2010350</v>
      </c>
      <c r="D17" s="116" t="s">
        <v>228</v>
      </c>
      <c r="E17" s="112">
        <v>103</v>
      </c>
    </row>
    <row r="18" spans="1:5" ht="12.75">
      <c r="A18" s="201" t="s">
        <v>229</v>
      </c>
      <c r="B18" s="241">
        <v>113</v>
      </c>
      <c r="C18" s="116">
        <v>20104</v>
      </c>
      <c r="D18" s="242" t="s">
        <v>230</v>
      </c>
      <c r="E18" s="112">
        <f>SUM(E19:E22)</f>
        <v>410</v>
      </c>
    </row>
    <row r="19" spans="1:5" ht="12.75">
      <c r="A19" s="201" t="s">
        <v>231</v>
      </c>
      <c r="B19" s="241">
        <v>77</v>
      </c>
      <c r="C19" s="116">
        <v>2010401</v>
      </c>
      <c r="D19" s="116" t="s">
        <v>216</v>
      </c>
      <c r="E19" s="112">
        <v>177</v>
      </c>
    </row>
    <row r="20" spans="1:5" ht="12.75">
      <c r="A20" s="201" t="s">
        <v>232</v>
      </c>
      <c r="B20" s="241">
        <v>117</v>
      </c>
      <c r="C20" s="116">
        <v>2010407</v>
      </c>
      <c r="D20" s="116" t="s">
        <v>233</v>
      </c>
      <c r="E20" s="112">
        <v>70</v>
      </c>
    </row>
    <row r="21" spans="1:5" ht="12.75">
      <c r="A21" s="201" t="s">
        <v>234</v>
      </c>
      <c r="B21" s="241">
        <v>170</v>
      </c>
      <c r="C21" s="116">
        <v>2010408</v>
      </c>
      <c r="D21" s="116" t="s">
        <v>235</v>
      </c>
      <c r="E21" s="112">
        <v>85</v>
      </c>
    </row>
    <row r="22" spans="1:5" ht="12.75">
      <c r="A22" s="201" t="s">
        <v>236</v>
      </c>
      <c r="B22" s="241">
        <v>77</v>
      </c>
      <c r="C22" s="116">
        <v>2010499</v>
      </c>
      <c r="D22" s="116" t="s">
        <v>237</v>
      </c>
      <c r="E22" s="112">
        <v>78</v>
      </c>
    </row>
    <row r="23" spans="1:5" ht="12.75">
      <c r="A23" s="201" t="s">
        <v>238</v>
      </c>
      <c r="B23" s="241">
        <v>531</v>
      </c>
      <c r="C23" s="116">
        <v>20105</v>
      </c>
      <c r="D23" s="242" t="s">
        <v>239</v>
      </c>
      <c r="E23" s="112">
        <f>SUM(E24:E25)</f>
        <v>225</v>
      </c>
    </row>
    <row r="24" spans="1:5" ht="12.75">
      <c r="A24" s="201" t="s">
        <v>240</v>
      </c>
      <c r="B24" s="241">
        <v>14</v>
      </c>
      <c r="C24" s="116">
        <v>2010501</v>
      </c>
      <c r="D24" s="116" t="s">
        <v>216</v>
      </c>
      <c r="E24" s="112">
        <v>223</v>
      </c>
    </row>
    <row r="25" spans="1:5" ht="12.75">
      <c r="A25" s="201" t="s">
        <v>241</v>
      </c>
      <c r="B25" s="241">
        <v>6</v>
      </c>
      <c r="C25" s="116">
        <v>2010507</v>
      </c>
      <c r="D25" s="116" t="s">
        <v>242</v>
      </c>
      <c r="E25" s="112">
        <v>2</v>
      </c>
    </row>
    <row r="26" spans="1:5" ht="12.75">
      <c r="A26" s="201" t="s">
        <v>243</v>
      </c>
      <c r="B26" s="241">
        <f>SUM(B27:B32)</f>
        <v>2486</v>
      </c>
      <c r="C26" s="116">
        <v>20106</v>
      </c>
      <c r="D26" s="242" t="s">
        <v>244</v>
      </c>
      <c r="E26" s="112">
        <f>SUM(E27:E27)</f>
        <v>1140</v>
      </c>
    </row>
    <row r="27" spans="1:5" ht="12.75">
      <c r="A27" s="201" t="s">
        <v>245</v>
      </c>
      <c r="B27" s="241">
        <v>164</v>
      </c>
      <c r="C27" s="116">
        <v>2010601</v>
      </c>
      <c r="D27" s="116" t="s">
        <v>216</v>
      </c>
      <c r="E27" s="112">
        <v>1140</v>
      </c>
    </row>
    <row r="28" spans="1:5" ht="12.75">
      <c r="A28" s="201" t="s">
        <v>246</v>
      </c>
      <c r="B28" s="241">
        <v>102</v>
      </c>
      <c r="C28" s="116">
        <v>20107</v>
      </c>
      <c r="D28" s="242" t="s">
        <v>247</v>
      </c>
      <c r="E28" s="112">
        <f>SUM(E29:E29)</f>
        <v>70</v>
      </c>
    </row>
    <row r="29" spans="1:5" ht="12.75">
      <c r="A29" s="201" t="s">
        <v>248</v>
      </c>
      <c r="B29" s="241">
        <v>390</v>
      </c>
      <c r="C29" s="116">
        <v>2010701</v>
      </c>
      <c r="D29" s="116" t="s">
        <v>216</v>
      </c>
      <c r="E29" s="112">
        <v>70</v>
      </c>
    </row>
    <row r="30" spans="1:5" ht="12.75">
      <c r="A30" s="201" t="s">
        <v>249</v>
      </c>
      <c r="B30" s="241"/>
      <c r="C30" s="116">
        <v>20108</v>
      </c>
      <c r="D30" s="242" t="s">
        <v>250</v>
      </c>
      <c r="E30" s="112">
        <f>SUM(E31:E32)</f>
        <v>270</v>
      </c>
    </row>
    <row r="31" spans="1:5" ht="24">
      <c r="A31" s="244" t="s">
        <v>251</v>
      </c>
      <c r="B31" s="241">
        <v>198</v>
      </c>
      <c r="C31" s="116">
        <v>2010801</v>
      </c>
      <c r="D31" s="116" t="s">
        <v>216</v>
      </c>
      <c r="E31" s="112">
        <v>257</v>
      </c>
    </row>
    <row r="32" spans="1:5" ht="12.75">
      <c r="A32" s="201" t="s">
        <v>252</v>
      </c>
      <c r="B32" s="241">
        <v>1632</v>
      </c>
      <c r="C32" s="116">
        <v>2010802</v>
      </c>
      <c r="D32" s="116" t="s">
        <v>253</v>
      </c>
      <c r="E32" s="112">
        <v>13</v>
      </c>
    </row>
    <row r="33" spans="1:5" ht="13.5">
      <c r="A33" s="245"/>
      <c r="B33" s="245"/>
      <c r="C33" s="116">
        <v>20110</v>
      </c>
      <c r="D33" s="242" t="s">
        <v>254</v>
      </c>
      <c r="E33" s="112">
        <f>SUM(E34:E34)</f>
        <v>109</v>
      </c>
    </row>
    <row r="34" spans="1:5" ht="13.5">
      <c r="A34" s="245"/>
      <c r="B34" s="245"/>
      <c r="C34" s="116">
        <v>2011001</v>
      </c>
      <c r="D34" s="116" t="s">
        <v>216</v>
      </c>
      <c r="E34" s="112">
        <v>109</v>
      </c>
    </row>
    <row r="35" spans="1:5" ht="13.5">
      <c r="A35" s="245"/>
      <c r="B35" s="245"/>
      <c r="C35" s="116">
        <v>20111</v>
      </c>
      <c r="D35" s="242" t="s">
        <v>255</v>
      </c>
      <c r="E35" s="112">
        <f>SUM(E36:E36)</f>
        <v>991</v>
      </c>
    </row>
    <row r="36" spans="1:5" ht="13.5">
      <c r="A36" s="245"/>
      <c r="B36" s="245"/>
      <c r="C36" s="116">
        <v>2011101</v>
      </c>
      <c r="D36" s="116" t="s">
        <v>216</v>
      </c>
      <c r="E36" s="112">
        <v>991</v>
      </c>
    </row>
    <row r="37" spans="1:5" ht="13.5">
      <c r="A37" s="245"/>
      <c r="B37" s="245"/>
      <c r="C37" s="116">
        <v>20113</v>
      </c>
      <c r="D37" s="242" t="s">
        <v>256</v>
      </c>
      <c r="E37" s="112">
        <f>SUM(E38:E39)</f>
        <v>578</v>
      </c>
    </row>
    <row r="38" spans="1:5" ht="13.5">
      <c r="A38" s="245"/>
      <c r="B38" s="245"/>
      <c r="C38" s="116">
        <v>2011301</v>
      </c>
      <c r="D38" s="116" t="s">
        <v>216</v>
      </c>
      <c r="E38" s="112">
        <v>315</v>
      </c>
    </row>
    <row r="39" spans="1:5" ht="13.5">
      <c r="A39" s="245"/>
      <c r="B39" s="245"/>
      <c r="C39" s="116">
        <v>2011350</v>
      </c>
      <c r="D39" s="116" t="s">
        <v>228</v>
      </c>
      <c r="E39" s="112">
        <v>263</v>
      </c>
    </row>
    <row r="40" spans="1:5" ht="13.5">
      <c r="A40" s="245"/>
      <c r="B40" s="245"/>
      <c r="C40" s="116">
        <v>20115</v>
      </c>
      <c r="D40" s="242" t="s">
        <v>257</v>
      </c>
      <c r="E40" s="112">
        <f>SUM(E41:E41)</f>
        <v>884</v>
      </c>
    </row>
    <row r="41" spans="1:5" ht="13.5">
      <c r="A41" s="245"/>
      <c r="B41" s="245"/>
      <c r="C41" s="116">
        <v>2011501</v>
      </c>
      <c r="D41" s="116" t="s">
        <v>216</v>
      </c>
      <c r="E41" s="112">
        <v>884</v>
      </c>
    </row>
    <row r="42" spans="1:5" ht="13.5">
      <c r="A42" s="245"/>
      <c r="B42" s="245"/>
      <c r="C42" s="116">
        <v>20124</v>
      </c>
      <c r="D42" s="242" t="s">
        <v>258</v>
      </c>
      <c r="E42" s="112">
        <f>SUM(E43:E43)</f>
        <v>41</v>
      </c>
    </row>
    <row r="43" spans="1:5" ht="13.5">
      <c r="A43" s="245"/>
      <c r="B43" s="245"/>
      <c r="C43" s="116">
        <v>2012401</v>
      </c>
      <c r="D43" s="116" t="s">
        <v>216</v>
      </c>
      <c r="E43" s="112">
        <v>41</v>
      </c>
    </row>
    <row r="44" spans="1:5" ht="13.5">
      <c r="A44" s="245"/>
      <c r="B44" s="245"/>
      <c r="C44" s="116">
        <v>20126</v>
      </c>
      <c r="D44" s="242" t="s">
        <v>259</v>
      </c>
      <c r="E44" s="112">
        <f>SUM(E45:E45)</f>
        <v>116</v>
      </c>
    </row>
    <row r="45" spans="1:5" ht="13.5">
      <c r="A45" s="245"/>
      <c r="B45" s="245"/>
      <c r="C45" s="116">
        <v>2012601</v>
      </c>
      <c r="D45" s="116" t="s">
        <v>216</v>
      </c>
      <c r="E45" s="112">
        <v>116</v>
      </c>
    </row>
    <row r="46" spans="1:5" ht="13.5">
      <c r="A46" s="245"/>
      <c r="B46" s="245"/>
      <c r="C46" s="116">
        <v>20129</v>
      </c>
      <c r="D46" s="242" t="s">
        <v>260</v>
      </c>
      <c r="E46" s="112">
        <f>SUM(E47:E49)</f>
        <v>836</v>
      </c>
    </row>
    <row r="47" spans="1:5" ht="13.5">
      <c r="A47" s="245"/>
      <c r="B47" s="245"/>
      <c r="C47" s="116">
        <v>2012901</v>
      </c>
      <c r="D47" s="116" t="s">
        <v>216</v>
      </c>
      <c r="E47" s="112">
        <v>540</v>
      </c>
    </row>
    <row r="48" spans="1:5" ht="13.5">
      <c r="A48" s="245"/>
      <c r="B48" s="245"/>
      <c r="C48" s="116">
        <v>2012902</v>
      </c>
      <c r="D48" s="116" t="s">
        <v>253</v>
      </c>
      <c r="E48" s="112">
        <v>258</v>
      </c>
    </row>
    <row r="49" spans="1:5" ht="13.5">
      <c r="A49" s="245"/>
      <c r="B49" s="245"/>
      <c r="C49" s="116">
        <v>2012999</v>
      </c>
      <c r="D49" s="116" t="s">
        <v>261</v>
      </c>
      <c r="E49" s="112">
        <v>38</v>
      </c>
    </row>
    <row r="50" spans="1:5" ht="13.5">
      <c r="A50" s="245"/>
      <c r="B50" s="245"/>
      <c r="C50" s="116">
        <v>20131</v>
      </c>
      <c r="D50" s="242" t="s">
        <v>262</v>
      </c>
      <c r="E50" s="112">
        <f>SUM(E51:E51)</f>
        <v>822</v>
      </c>
    </row>
    <row r="51" spans="1:5" ht="13.5">
      <c r="A51" s="245"/>
      <c r="B51" s="245"/>
      <c r="C51" s="116">
        <v>2013101</v>
      </c>
      <c r="D51" s="116" t="s">
        <v>216</v>
      </c>
      <c r="E51" s="112">
        <v>822</v>
      </c>
    </row>
    <row r="52" spans="1:5" ht="13.5">
      <c r="A52" s="245"/>
      <c r="B52" s="245"/>
      <c r="C52" s="116">
        <v>20132</v>
      </c>
      <c r="D52" s="242" t="s">
        <v>263</v>
      </c>
      <c r="E52" s="112">
        <f>SUM(E53:E54)</f>
        <v>393</v>
      </c>
    </row>
    <row r="53" spans="1:5" ht="13.5">
      <c r="A53" s="245"/>
      <c r="B53" s="245"/>
      <c r="C53" s="116">
        <v>2013201</v>
      </c>
      <c r="D53" s="116" t="s">
        <v>216</v>
      </c>
      <c r="E53" s="112">
        <v>343</v>
      </c>
    </row>
    <row r="54" spans="1:5" ht="13.5">
      <c r="A54" s="245"/>
      <c r="B54" s="245"/>
      <c r="C54" s="116">
        <v>2013299</v>
      </c>
      <c r="D54" s="116" t="s">
        <v>264</v>
      </c>
      <c r="E54" s="112">
        <v>50</v>
      </c>
    </row>
    <row r="55" spans="1:5" ht="13.5">
      <c r="A55" s="245"/>
      <c r="B55" s="245"/>
      <c r="C55" s="116">
        <v>20133</v>
      </c>
      <c r="D55" s="242" t="s">
        <v>265</v>
      </c>
      <c r="E55" s="112">
        <f>SUM(E56:E56)</f>
        <v>300</v>
      </c>
    </row>
    <row r="56" spans="1:5" ht="13.5">
      <c r="A56" s="245"/>
      <c r="B56" s="245"/>
      <c r="C56" s="116">
        <v>2013301</v>
      </c>
      <c r="D56" s="116" t="s">
        <v>216</v>
      </c>
      <c r="E56" s="112">
        <v>300</v>
      </c>
    </row>
    <row r="57" spans="1:5" ht="13.5">
      <c r="A57" s="245"/>
      <c r="B57" s="245"/>
      <c r="C57" s="116">
        <v>20134</v>
      </c>
      <c r="D57" s="242" t="s">
        <v>266</v>
      </c>
      <c r="E57" s="112">
        <f>SUM(E58:E58)</f>
        <v>120</v>
      </c>
    </row>
    <row r="58" spans="1:5" ht="13.5">
      <c r="A58" s="245"/>
      <c r="B58" s="245"/>
      <c r="C58" s="116">
        <v>2013401</v>
      </c>
      <c r="D58" s="116" t="s">
        <v>216</v>
      </c>
      <c r="E58" s="112">
        <v>120</v>
      </c>
    </row>
    <row r="59" spans="1:5" ht="13.5">
      <c r="A59" s="245"/>
      <c r="B59" s="245"/>
      <c r="C59" s="116">
        <v>20136</v>
      </c>
      <c r="D59" s="242" t="s">
        <v>267</v>
      </c>
      <c r="E59" s="112">
        <f>SUM(E60:E60)</f>
        <v>87</v>
      </c>
    </row>
    <row r="60" spans="1:5" ht="13.5">
      <c r="A60" s="245"/>
      <c r="B60" s="245"/>
      <c r="C60" s="116">
        <v>2013601</v>
      </c>
      <c r="D60" s="116" t="s">
        <v>216</v>
      </c>
      <c r="E60" s="112">
        <v>87</v>
      </c>
    </row>
    <row r="61" spans="1:5" ht="13.5">
      <c r="A61" s="245"/>
      <c r="B61" s="245"/>
      <c r="C61" s="116">
        <v>203</v>
      </c>
      <c r="D61" s="242" t="s">
        <v>268</v>
      </c>
      <c r="E61" s="112">
        <f>SUM(,E62)</f>
        <v>235</v>
      </c>
    </row>
    <row r="62" spans="1:5" ht="13.5">
      <c r="A62" s="245"/>
      <c r="B62" s="245"/>
      <c r="C62" s="116">
        <v>20399</v>
      </c>
      <c r="D62" s="242" t="s">
        <v>269</v>
      </c>
      <c r="E62" s="112">
        <f>E63</f>
        <v>235</v>
      </c>
    </row>
    <row r="63" spans="1:5" ht="13.5">
      <c r="A63" s="245"/>
      <c r="B63" s="245"/>
      <c r="C63" s="116">
        <v>2039901</v>
      </c>
      <c r="D63" s="116" t="s">
        <v>270</v>
      </c>
      <c r="E63" s="112">
        <v>235</v>
      </c>
    </row>
    <row r="64" spans="1:5" ht="13.5">
      <c r="A64" s="245"/>
      <c r="B64" s="245"/>
      <c r="C64" s="116">
        <v>204</v>
      </c>
      <c r="D64" s="242" t="s">
        <v>271</v>
      </c>
      <c r="E64" s="112">
        <f>SUM(E65,E68,E73,E75,E77,E81,)</f>
        <v>4660</v>
      </c>
    </row>
    <row r="65" spans="1:5" ht="13.5">
      <c r="A65" s="245"/>
      <c r="B65" s="245"/>
      <c r="C65" s="116">
        <v>20401</v>
      </c>
      <c r="D65" s="242" t="s">
        <v>272</v>
      </c>
      <c r="E65" s="112">
        <f>SUM(E66:E67)</f>
        <v>258</v>
      </c>
    </row>
    <row r="66" spans="1:5" ht="13.5">
      <c r="A66" s="245"/>
      <c r="B66" s="245"/>
      <c r="C66" s="116">
        <v>2040101</v>
      </c>
      <c r="D66" s="116" t="s">
        <v>273</v>
      </c>
      <c r="E66" s="112">
        <v>10</v>
      </c>
    </row>
    <row r="67" spans="1:5" ht="13.5">
      <c r="A67" s="245"/>
      <c r="B67" s="245"/>
      <c r="C67" s="116">
        <v>2040103</v>
      </c>
      <c r="D67" s="116" t="s">
        <v>274</v>
      </c>
      <c r="E67" s="112">
        <v>248</v>
      </c>
    </row>
    <row r="68" spans="1:5" ht="13.5">
      <c r="A68" s="245"/>
      <c r="B68" s="245"/>
      <c r="C68" s="116">
        <v>20402</v>
      </c>
      <c r="D68" s="242" t="s">
        <v>275</v>
      </c>
      <c r="E68" s="112">
        <f>SUM(E69:E72)</f>
        <v>3780</v>
      </c>
    </row>
    <row r="69" spans="1:5" ht="13.5">
      <c r="A69" s="245"/>
      <c r="B69" s="245"/>
      <c r="C69" s="116">
        <v>2040201</v>
      </c>
      <c r="D69" s="116" t="s">
        <v>216</v>
      </c>
      <c r="E69" s="112">
        <v>3017</v>
      </c>
    </row>
    <row r="70" spans="1:5" ht="13.5">
      <c r="A70" s="245"/>
      <c r="B70" s="245"/>
      <c r="C70" s="116">
        <v>2040202</v>
      </c>
      <c r="D70" s="116" t="s">
        <v>253</v>
      </c>
      <c r="E70" s="112">
        <v>597</v>
      </c>
    </row>
    <row r="71" spans="1:5" ht="13.5">
      <c r="A71" s="245"/>
      <c r="B71" s="245"/>
      <c r="C71" s="116">
        <v>2040212</v>
      </c>
      <c r="D71" s="116" t="s">
        <v>276</v>
      </c>
      <c r="E71" s="112">
        <v>50</v>
      </c>
    </row>
    <row r="72" spans="1:5" ht="13.5">
      <c r="A72" s="245"/>
      <c r="B72" s="245"/>
      <c r="C72" s="116">
        <v>2040217</v>
      </c>
      <c r="D72" s="116" t="s">
        <v>277</v>
      </c>
      <c r="E72" s="112">
        <v>116</v>
      </c>
    </row>
    <row r="73" spans="1:5" ht="13.5">
      <c r="A73" s="245"/>
      <c r="B73" s="245"/>
      <c r="C73" s="116">
        <v>20404</v>
      </c>
      <c r="D73" s="242" t="s">
        <v>278</v>
      </c>
      <c r="E73" s="112">
        <f>SUM(E74:E74)</f>
        <v>62</v>
      </c>
    </row>
    <row r="74" spans="1:5" ht="13.5">
      <c r="A74" s="245"/>
      <c r="B74" s="245"/>
      <c r="C74" s="116">
        <v>2040401</v>
      </c>
      <c r="D74" s="116" t="s">
        <v>216</v>
      </c>
      <c r="E74" s="112">
        <v>62</v>
      </c>
    </row>
    <row r="75" spans="1:5" ht="13.5">
      <c r="A75" s="245"/>
      <c r="B75" s="245"/>
      <c r="C75" s="116">
        <v>20405</v>
      </c>
      <c r="D75" s="242" t="s">
        <v>279</v>
      </c>
      <c r="E75" s="112">
        <f>SUM(E76:E76)</f>
        <v>75</v>
      </c>
    </row>
    <row r="76" spans="1:5" ht="13.5">
      <c r="A76" s="245"/>
      <c r="B76" s="245"/>
      <c r="C76" s="116">
        <v>2040501</v>
      </c>
      <c r="D76" s="116" t="s">
        <v>216</v>
      </c>
      <c r="E76" s="112">
        <v>75</v>
      </c>
    </row>
    <row r="77" spans="1:5" ht="13.5">
      <c r="A77" s="245"/>
      <c r="B77" s="245"/>
      <c r="C77" s="116">
        <v>20406</v>
      </c>
      <c r="D77" s="242" t="s">
        <v>280</v>
      </c>
      <c r="E77" s="112">
        <f>SUM(E78:E80)</f>
        <v>434</v>
      </c>
    </row>
    <row r="78" spans="1:5" ht="13.5">
      <c r="A78" s="245"/>
      <c r="B78" s="245"/>
      <c r="C78" s="116">
        <v>2040601</v>
      </c>
      <c r="D78" s="116" t="s">
        <v>216</v>
      </c>
      <c r="E78" s="112">
        <v>331</v>
      </c>
    </row>
    <row r="79" spans="1:5" ht="13.5">
      <c r="A79" s="245"/>
      <c r="B79" s="245"/>
      <c r="C79" s="116">
        <v>2040602</v>
      </c>
      <c r="D79" s="116" t="s">
        <v>253</v>
      </c>
      <c r="E79" s="112">
        <v>97</v>
      </c>
    </row>
    <row r="80" spans="1:5" ht="13.5">
      <c r="A80" s="245"/>
      <c r="B80" s="245"/>
      <c r="C80" s="116">
        <v>2040607</v>
      </c>
      <c r="D80" s="116" t="s">
        <v>281</v>
      </c>
      <c r="E80" s="112">
        <v>6</v>
      </c>
    </row>
    <row r="81" spans="1:5" ht="13.5">
      <c r="A81" s="245"/>
      <c r="B81" s="245"/>
      <c r="C81" s="116">
        <v>20409</v>
      </c>
      <c r="D81" s="242" t="s">
        <v>282</v>
      </c>
      <c r="E81" s="112">
        <f>SUM(E82:E82)</f>
        <v>51</v>
      </c>
    </row>
    <row r="82" spans="1:5" ht="13.5">
      <c r="A82" s="245"/>
      <c r="B82" s="245"/>
      <c r="C82" s="116">
        <v>2040901</v>
      </c>
      <c r="D82" s="116" t="s">
        <v>216</v>
      </c>
      <c r="E82" s="112">
        <v>51</v>
      </c>
    </row>
    <row r="83" spans="1:5" ht="13.5">
      <c r="A83" s="245"/>
      <c r="B83" s="245"/>
      <c r="C83" s="116">
        <v>205</v>
      </c>
      <c r="D83" s="242" t="s">
        <v>283</v>
      </c>
      <c r="E83" s="112">
        <f>SUM(E84,E90,E93,E95,E98,E101)</f>
        <v>25634</v>
      </c>
    </row>
    <row r="84" spans="1:5" ht="13.5">
      <c r="A84" s="245"/>
      <c r="B84" s="245"/>
      <c r="C84" s="116">
        <v>20502</v>
      </c>
      <c r="D84" s="242" t="s">
        <v>284</v>
      </c>
      <c r="E84" s="112">
        <f>SUM(E85:E89)</f>
        <v>22866</v>
      </c>
    </row>
    <row r="85" spans="1:5" ht="13.5">
      <c r="A85" s="245"/>
      <c r="B85" s="245"/>
      <c r="C85" s="116">
        <v>2050201</v>
      </c>
      <c r="D85" s="116" t="s">
        <v>285</v>
      </c>
      <c r="E85" s="112">
        <v>487</v>
      </c>
    </row>
    <row r="86" spans="1:5" ht="13.5">
      <c r="A86" s="245"/>
      <c r="B86" s="245"/>
      <c r="C86" s="116">
        <v>2050202</v>
      </c>
      <c r="D86" s="116" t="s">
        <v>286</v>
      </c>
      <c r="E86" s="112">
        <v>7024</v>
      </c>
    </row>
    <row r="87" spans="1:5" ht="13.5">
      <c r="A87" s="245"/>
      <c r="B87" s="245"/>
      <c r="C87" s="116">
        <v>2050203</v>
      </c>
      <c r="D87" s="116" t="s">
        <v>287</v>
      </c>
      <c r="E87" s="112">
        <v>3141</v>
      </c>
    </row>
    <row r="88" spans="1:5" ht="13.5">
      <c r="A88" s="245"/>
      <c r="B88" s="245"/>
      <c r="C88" s="116">
        <v>2050204</v>
      </c>
      <c r="D88" s="116" t="s">
        <v>288</v>
      </c>
      <c r="E88" s="112">
        <v>3185</v>
      </c>
    </row>
    <row r="89" spans="1:5" ht="13.5">
      <c r="A89" s="245"/>
      <c r="B89" s="245"/>
      <c r="C89" s="116">
        <v>2050299</v>
      </c>
      <c r="D89" s="116" t="s">
        <v>289</v>
      </c>
      <c r="E89" s="112">
        <v>9029</v>
      </c>
    </row>
    <row r="90" spans="1:5" ht="13.5">
      <c r="A90" s="245"/>
      <c r="B90" s="245"/>
      <c r="C90" s="116">
        <v>20503</v>
      </c>
      <c r="D90" s="242" t="s">
        <v>290</v>
      </c>
      <c r="E90" s="112">
        <f>SUM(E91:E92)</f>
        <v>1408</v>
      </c>
    </row>
    <row r="91" spans="1:5" ht="13.5">
      <c r="A91" s="245"/>
      <c r="B91" s="245"/>
      <c r="C91" s="116">
        <v>2050304</v>
      </c>
      <c r="D91" s="116" t="s">
        <v>291</v>
      </c>
      <c r="E91" s="112">
        <v>1374</v>
      </c>
    </row>
    <row r="92" spans="1:5" ht="13.5">
      <c r="A92" s="245"/>
      <c r="B92" s="245"/>
      <c r="C92" s="116">
        <v>2050399</v>
      </c>
      <c r="D92" s="116" t="s">
        <v>292</v>
      </c>
      <c r="E92" s="112">
        <v>34</v>
      </c>
    </row>
    <row r="93" spans="1:5" ht="13.5">
      <c r="A93" s="245"/>
      <c r="B93" s="245"/>
      <c r="C93" s="116">
        <v>20504</v>
      </c>
      <c r="D93" s="242" t="s">
        <v>293</v>
      </c>
      <c r="E93" s="112">
        <f>SUM(E94:E94)</f>
        <v>892</v>
      </c>
    </row>
    <row r="94" spans="1:5" ht="13.5">
      <c r="A94" s="245"/>
      <c r="B94" s="245"/>
      <c r="C94" s="116">
        <v>2050499</v>
      </c>
      <c r="D94" s="116" t="s">
        <v>294</v>
      </c>
      <c r="E94" s="112">
        <v>892</v>
      </c>
    </row>
    <row r="95" spans="1:5" ht="13.5">
      <c r="A95" s="245"/>
      <c r="B95" s="245"/>
      <c r="C95" s="116">
        <v>20508</v>
      </c>
      <c r="D95" s="242" t="s">
        <v>295</v>
      </c>
      <c r="E95" s="112">
        <f>SUM(E96:E97)</f>
        <v>295</v>
      </c>
    </row>
    <row r="96" spans="1:5" ht="13.5">
      <c r="A96" s="245"/>
      <c r="B96" s="245"/>
      <c r="C96" s="116">
        <v>2050801</v>
      </c>
      <c r="D96" s="116" t="s">
        <v>296</v>
      </c>
      <c r="E96" s="112">
        <v>57</v>
      </c>
    </row>
    <row r="97" spans="1:5" ht="13.5">
      <c r="A97" s="245"/>
      <c r="B97" s="245"/>
      <c r="C97" s="116">
        <v>2050802</v>
      </c>
      <c r="D97" s="116" t="s">
        <v>297</v>
      </c>
      <c r="E97" s="112">
        <v>238</v>
      </c>
    </row>
    <row r="98" spans="1:5" ht="13.5">
      <c r="A98" s="245"/>
      <c r="B98" s="245"/>
      <c r="C98" s="116">
        <v>20509</v>
      </c>
      <c r="D98" s="242" t="s">
        <v>298</v>
      </c>
      <c r="E98" s="112">
        <f>SUM(E99:E100)</f>
        <v>157</v>
      </c>
    </row>
    <row r="99" spans="1:5" ht="13.5">
      <c r="A99" s="245"/>
      <c r="B99" s="245"/>
      <c r="C99" s="116">
        <v>2050905</v>
      </c>
      <c r="D99" s="116" t="s">
        <v>299</v>
      </c>
      <c r="E99" s="112">
        <v>47</v>
      </c>
    </row>
    <row r="100" spans="1:5" ht="13.5">
      <c r="A100" s="245"/>
      <c r="B100" s="245"/>
      <c r="C100" s="116">
        <v>2050999</v>
      </c>
      <c r="D100" s="116" t="s">
        <v>300</v>
      </c>
      <c r="E100" s="112">
        <v>110</v>
      </c>
    </row>
    <row r="101" spans="1:5" ht="13.5">
      <c r="A101" s="245"/>
      <c r="B101" s="245"/>
      <c r="C101" s="116">
        <v>20599</v>
      </c>
      <c r="D101" s="242" t="s">
        <v>301</v>
      </c>
      <c r="E101" s="112">
        <f>E102</f>
        <v>16</v>
      </c>
    </row>
    <row r="102" spans="1:5" ht="13.5">
      <c r="A102" s="245"/>
      <c r="B102" s="245"/>
      <c r="C102" s="116">
        <v>2059999</v>
      </c>
      <c r="D102" s="116" t="s">
        <v>302</v>
      </c>
      <c r="E102" s="112">
        <v>16</v>
      </c>
    </row>
    <row r="103" spans="1:5" ht="13.5">
      <c r="A103" s="245"/>
      <c r="B103" s="245"/>
      <c r="C103" s="116">
        <v>206</v>
      </c>
      <c r="D103" s="242" t="s">
        <v>303</v>
      </c>
      <c r="E103" s="112">
        <f>SUM(E104,E106,E108)</f>
        <v>137</v>
      </c>
    </row>
    <row r="104" spans="1:5" ht="13.5">
      <c r="A104" s="245"/>
      <c r="B104" s="245"/>
      <c r="C104" s="116">
        <v>20601</v>
      </c>
      <c r="D104" s="242" t="s">
        <v>304</v>
      </c>
      <c r="E104" s="112">
        <f>SUM(E105:E105)</f>
        <v>22</v>
      </c>
    </row>
    <row r="105" spans="1:5" ht="13.5">
      <c r="A105" s="245"/>
      <c r="B105" s="245"/>
      <c r="C105" s="116">
        <v>2060102</v>
      </c>
      <c r="D105" s="116" t="s">
        <v>253</v>
      </c>
      <c r="E105" s="112">
        <v>22</v>
      </c>
    </row>
    <row r="106" spans="1:5" ht="13.5">
      <c r="A106" s="245"/>
      <c r="B106" s="245"/>
      <c r="C106" s="116">
        <v>20603</v>
      </c>
      <c r="D106" s="242" t="s">
        <v>305</v>
      </c>
      <c r="E106" s="112">
        <f>SUM(E107:E107)</f>
        <v>24</v>
      </c>
    </row>
    <row r="107" spans="1:5" ht="13.5">
      <c r="A107" s="245"/>
      <c r="B107" s="245"/>
      <c r="C107" s="116">
        <v>2060399</v>
      </c>
      <c r="D107" s="116" t="s">
        <v>306</v>
      </c>
      <c r="E107" s="112">
        <v>24</v>
      </c>
    </row>
    <row r="108" spans="1:5" ht="13.5">
      <c r="A108" s="245"/>
      <c r="B108" s="245"/>
      <c r="C108" s="116">
        <v>20607</v>
      </c>
      <c r="D108" s="242" t="s">
        <v>307</v>
      </c>
      <c r="E108" s="112">
        <f>SUM(E109:E110)</f>
        <v>91</v>
      </c>
    </row>
    <row r="109" spans="1:5" ht="13.5">
      <c r="A109" s="245"/>
      <c r="B109" s="245"/>
      <c r="C109" s="116">
        <v>2060701</v>
      </c>
      <c r="D109" s="116" t="s">
        <v>308</v>
      </c>
      <c r="E109" s="112">
        <v>81</v>
      </c>
    </row>
    <row r="110" spans="1:5" ht="13.5">
      <c r="A110" s="245"/>
      <c r="B110" s="245"/>
      <c r="C110" s="116">
        <v>2060799</v>
      </c>
      <c r="D110" s="116" t="s">
        <v>309</v>
      </c>
      <c r="E110" s="112">
        <v>10</v>
      </c>
    </row>
    <row r="111" spans="1:5" ht="13.5">
      <c r="A111" s="245"/>
      <c r="B111" s="245"/>
      <c r="C111" s="116">
        <v>207</v>
      </c>
      <c r="D111" s="242" t="s">
        <v>310</v>
      </c>
      <c r="E111" s="112">
        <f>SUM(E112,E116,E118,E120,E124)</f>
        <v>2100</v>
      </c>
    </row>
    <row r="112" spans="1:5" ht="13.5">
      <c r="A112" s="245"/>
      <c r="B112" s="245"/>
      <c r="C112" s="116">
        <v>20701</v>
      </c>
      <c r="D112" s="242" t="s">
        <v>311</v>
      </c>
      <c r="E112" s="112">
        <f>SUM(E113:E115)</f>
        <v>813</v>
      </c>
    </row>
    <row r="113" spans="1:5" ht="13.5">
      <c r="A113" s="245"/>
      <c r="B113" s="245"/>
      <c r="C113" s="116">
        <v>2070102</v>
      </c>
      <c r="D113" s="116" t="s">
        <v>253</v>
      </c>
      <c r="E113" s="112">
        <v>727</v>
      </c>
    </row>
    <row r="114" spans="1:5" ht="13.5">
      <c r="A114" s="245"/>
      <c r="B114" s="245"/>
      <c r="C114" s="116">
        <v>2070111</v>
      </c>
      <c r="D114" s="116" t="s">
        <v>312</v>
      </c>
      <c r="E114" s="112">
        <v>20</v>
      </c>
    </row>
    <row r="115" spans="1:5" ht="13.5">
      <c r="A115" s="245"/>
      <c r="B115" s="245"/>
      <c r="C115" s="116">
        <v>2070199</v>
      </c>
      <c r="D115" s="116" t="s">
        <v>313</v>
      </c>
      <c r="E115" s="112">
        <v>66</v>
      </c>
    </row>
    <row r="116" spans="1:5" ht="13.5">
      <c r="A116" s="245"/>
      <c r="B116" s="245"/>
      <c r="C116" s="116">
        <v>20702</v>
      </c>
      <c r="D116" s="242" t="s">
        <v>314</v>
      </c>
      <c r="E116" s="112">
        <f>SUM(E117:E117)</f>
        <v>84</v>
      </c>
    </row>
    <row r="117" spans="1:5" ht="13.5">
      <c r="A117" s="245"/>
      <c r="B117" s="245"/>
      <c r="C117" s="116">
        <v>2070204</v>
      </c>
      <c r="D117" s="116" t="s">
        <v>315</v>
      </c>
      <c r="E117" s="112">
        <v>84</v>
      </c>
    </row>
    <row r="118" spans="1:5" ht="13.5">
      <c r="A118" s="245"/>
      <c r="B118" s="245"/>
      <c r="C118" s="116">
        <v>20703</v>
      </c>
      <c r="D118" s="242" t="s">
        <v>316</v>
      </c>
      <c r="E118" s="112">
        <f>SUM(E119:E119)</f>
        <v>200</v>
      </c>
    </row>
    <row r="119" spans="1:5" ht="13.5">
      <c r="A119" s="245"/>
      <c r="B119" s="245"/>
      <c r="C119" s="116">
        <v>2070307</v>
      </c>
      <c r="D119" s="116" t="s">
        <v>317</v>
      </c>
      <c r="E119" s="112">
        <v>200</v>
      </c>
    </row>
    <row r="120" spans="1:5" ht="13.5">
      <c r="A120" s="245"/>
      <c r="B120" s="245"/>
      <c r="C120" s="116">
        <v>20704</v>
      </c>
      <c r="D120" s="242" t="s">
        <v>318</v>
      </c>
      <c r="E120" s="112">
        <f>SUM(E121:E123)</f>
        <v>788</v>
      </c>
    </row>
    <row r="121" spans="1:5" ht="13.5">
      <c r="A121" s="245"/>
      <c r="B121" s="245"/>
      <c r="C121" s="116">
        <v>2070402</v>
      </c>
      <c r="D121" s="116" t="s">
        <v>253</v>
      </c>
      <c r="E121" s="112">
        <v>460</v>
      </c>
    </row>
    <row r="122" spans="1:5" ht="13.5">
      <c r="A122" s="245"/>
      <c r="B122" s="245"/>
      <c r="C122" s="116">
        <v>2070407</v>
      </c>
      <c r="D122" s="116" t="s">
        <v>319</v>
      </c>
      <c r="E122" s="112">
        <v>226</v>
      </c>
    </row>
    <row r="123" spans="1:5" ht="13.5">
      <c r="A123" s="245"/>
      <c r="B123" s="245"/>
      <c r="C123" s="116">
        <v>2070499</v>
      </c>
      <c r="D123" s="116" t="s">
        <v>320</v>
      </c>
      <c r="E123" s="112">
        <v>102</v>
      </c>
    </row>
    <row r="124" spans="1:5" ht="13.5">
      <c r="A124" s="245"/>
      <c r="B124" s="245"/>
      <c r="C124" s="116">
        <v>20799</v>
      </c>
      <c r="D124" s="242" t="s">
        <v>321</v>
      </c>
      <c r="E124" s="112">
        <f>SUM(E125:E126)</f>
        <v>215</v>
      </c>
    </row>
    <row r="125" spans="1:5" ht="13.5">
      <c r="A125" s="245"/>
      <c r="B125" s="245"/>
      <c r="C125" s="116">
        <v>2079902</v>
      </c>
      <c r="D125" s="116" t="s">
        <v>322</v>
      </c>
      <c r="E125" s="112">
        <v>19</v>
      </c>
    </row>
    <row r="126" spans="1:5" ht="13.5">
      <c r="A126" s="245"/>
      <c r="B126" s="245"/>
      <c r="C126" s="116">
        <v>2079999</v>
      </c>
      <c r="D126" s="116" t="s">
        <v>323</v>
      </c>
      <c r="E126" s="112">
        <v>196</v>
      </c>
    </row>
    <row r="127" spans="1:5" ht="13.5">
      <c r="A127" s="245"/>
      <c r="B127" s="245"/>
      <c r="C127" s="116">
        <v>208</v>
      </c>
      <c r="D127" s="242" t="s">
        <v>324</v>
      </c>
      <c r="E127" s="112">
        <f>SUM(E128,E132,E135,E137,E139,E142,E144,E147,E153,E157,E159,E161,E163,E166,E169)</f>
        <v>15536</v>
      </c>
    </row>
    <row r="128" spans="1:5" ht="13.5">
      <c r="A128" s="245"/>
      <c r="B128" s="245"/>
      <c r="C128" s="116">
        <v>20801</v>
      </c>
      <c r="D128" s="242" t="s">
        <v>325</v>
      </c>
      <c r="E128" s="112">
        <f>SUM(E129:E131)</f>
        <v>903</v>
      </c>
    </row>
    <row r="129" spans="1:5" ht="13.5">
      <c r="A129" s="245"/>
      <c r="B129" s="245"/>
      <c r="C129" s="116">
        <v>2080101</v>
      </c>
      <c r="D129" s="116" t="s">
        <v>216</v>
      </c>
      <c r="E129" s="112">
        <v>583</v>
      </c>
    </row>
    <row r="130" spans="1:5" ht="13.5">
      <c r="A130" s="245"/>
      <c r="B130" s="245"/>
      <c r="C130" s="116">
        <v>2080106</v>
      </c>
      <c r="D130" s="116" t="s">
        <v>326</v>
      </c>
      <c r="E130" s="112">
        <v>110</v>
      </c>
    </row>
    <row r="131" spans="1:5" ht="13.5">
      <c r="A131" s="245"/>
      <c r="B131" s="245"/>
      <c r="C131" s="116">
        <v>2080109</v>
      </c>
      <c r="D131" s="116" t="s">
        <v>327</v>
      </c>
      <c r="E131" s="112">
        <v>210</v>
      </c>
    </row>
    <row r="132" spans="1:5" ht="13.5">
      <c r="A132" s="245"/>
      <c r="B132" s="245"/>
      <c r="C132" s="116">
        <v>20802</v>
      </c>
      <c r="D132" s="242" t="s">
        <v>328</v>
      </c>
      <c r="E132" s="112">
        <f>SUM(E133:E134)</f>
        <v>376</v>
      </c>
    </row>
    <row r="133" spans="1:5" ht="13.5">
      <c r="A133" s="245"/>
      <c r="B133" s="245"/>
      <c r="C133" s="116">
        <v>2080201</v>
      </c>
      <c r="D133" s="116" t="s">
        <v>216</v>
      </c>
      <c r="E133" s="112">
        <v>337</v>
      </c>
    </row>
    <row r="134" spans="1:5" ht="13.5">
      <c r="A134" s="245"/>
      <c r="B134" s="245"/>
      <c r="C134" s="116">
        <v>2080208</v>
      </c>
      <c r="D134" s="116" t="s">
        <v>329</v>
      </c>
      <c r="E134" s="112">
        <v>39</v>
      </c>
    </row>
    <row r="135" spans="1:5" ht="13.5">
      <c r="A135" s="245"/>
      <c r="B135" s="245"/>
      <c r="C135" s="116">
        <v>20805</v>
      </c>
      <c r="D135" s="242" t="s">
        <v>330</v>
      </c>
      <c r="E135" s="112">
        <f>SUM(E136:E136)</f>
        <v>430</v>
      </c>
    </row>
    <row r="136" spans="1:5" ht="13.5">
      <c r="A136" s="245"/>
      <c r="B136" s="245"/>
      <c r="C136" s="116">
        <v>2080507</v>
      </c>
      <c r="D136" s="116" t="s">
        <v>331</v>
      </c>
      <c r="E136" s="112">
        <v>430</v>
      </c>
    </row>
    <row r="137" spans="1:5" ht="13.5">
      <c r="A137" s="245"/>
      <c r="B137" s="245"/>
      <c r="C137" s="116">
        <v>20807</v>
      </c>
      <c r="D137" s="242" t="s">
        <v>332</v>
      </c>
      <c r="E137" s="112">
        <f>SUM(E138:E138)</f>
        <v>508</v>
      </c>
    </row>
    <row r="138" spans="1:5" ht="13.5">
      <c r="A138" s="245"/>
      <c r="B138" s="245"/>
      <c r="C138" s="116">
        <v>2080799</v>
      </c>
      <c r="D138" s="116" t="s">
        <v>333</v>
      </c>
      <c r="E138" s="112">
        <v>508</v>
      </c>
    </row>
    <row r="139" spans="1:5" ht="13.5">
      <c r="A139" s="245"/>
      <c r="B139" s="245"/>
      <c r="C139" s="116">
        <v>20808</v>
      </c>
      <c r="D139" s="242" t="s">
        <v>334</v>
      </c>
      <c r="E139" s="112">
        <f>SUM(E140:E141)</f>
        <v>420</v>
      </c>
    </row>
    <row r="140" spans="1:5" ht="13.5">
      <c r="A140" s="245"/>
      <c r="B140" s="245"/>
      <c r="C140" s="116">
        <v>2080805</v>
      </c>
      <c r="D140" s="116" t="s">
        <v>335</v>
      </c>
      <c r="E140" s="112">
        <v>32</v>
      </c>
    </row>
    <row r="141" spans="1:5" ht="13.5">
      <c r="A141" s="245"/>
      <c r="B141" s="245"/>
      <c r="C141" s="116">
        <v>2080899</v>
      </c>
      <c r="D141" s="116" t="s">
        <v>336</v>
      </c>
      <c r="E141" s="112">
        <v>388</v>
      </c>
    </row>
    <row r="142" spans="1:5" ht="13.5">
      <c r="A142" s="245"/>
      <c r="B142" s="245"/>
      <c r="C142" s="116">
        <v>20809</v>
      </c>
      <c r="D142" s="242" t="s">
        <v>337</v>
      </c>
      <c r="E142" s="112">
        <f>SUM(E143:E143)</f>
        <v>41</v>
      </c>
    </row>
    <row r="143" spans="1:5" ht="13.5">
      <c r="A143" s="245"/>
      <c r="B143" s="245"/>
      <c r="C143" s="116">
        <v>2080901</v>
      </c>
      <c r="D143" s="116" t="s">
        <v>338</v>
      </c>
      <c r="E143" s="112">
        <v>41</v>
      </c>
    </row>
    <row r="144" spans="1:5" ht="13.5">
      <c r="A144" s="245"/>
      <c r="B144" s="245"/>
      <c r="C144" s="116">
        <v>20810</v>
      </c>
      <c r="D144" s="242" t="s">
        <v>339</v>
      </c>
      <c r="E144" s="112">
        <f>SUM(E145:E146)</f>
        <v>74</v>
      </c>
    </row>
    <row r="145" spans="1:5" ht="13.5">
      <c r="A145" s="245"/>
      <c r="B145" s="245"/>
      <c r="C145" s="116">
        <v>2081001</v>
      </c>
      <c r="D145" s="116" t="s">
        <v>340</v>
      </c>
      <c r="E145" s="112">
        <v>7</v>
      </c>
    </row>
    <row r="146" spans="1:5" ht="13.5">
      <c r="A146" s="245"/>
      <c r="B146" s="245"/>
      <c r="C146" s="116">
        <v>2081002</v>
      </c>
      <c r="D146" s="116" t="s">
        <v>341</v>
      </c>
      <c r="E146" s="112">
        <v>67</v>
      </c>
    </row>
    <row r="147" spans="1:5" ht="13.5">
      <c r="A147" s="245"/>
      <c r="B147" s="245"/>
      <c r="C147" s="116">
        <v>20811</v>
      </c>
      <c r="D147" s="242" t="s">
        <v>342</v>
      </c>
      <c r="E147" s="112">
        <f>SUM(E148:E152)</f>
        <v>315</v>
      </c>
    </row>
    <row r="148" spans="1:5" ht="13.5">
      <c r="A148" s="245"/>
      <c r="B148" s="245"/>
      <c r="C148" s="116">
        <v>2081101</v>
      </c>
      <c r="D148" s="116" t="s">
        <v>216</v>
      </c>
      <c r="E148" s="112">
        <v>114</v>
      </c>
    </row>
    <row r="149" spans="1:5" ht="13.5">
      <c r="A149" s="245"/>
      <c r="B149" s="245"/>
      <c r="C149" s="116">
        <v>2081104</v>
      </c>
      <c r="D149" s="116" t="s">
        <v>343</v>
      </c>
      <c r="E149" s="112">
        <v>14</v>
      </c>
    </row>
    <row r="150" spans="1:5" ht="13.5">
      <c r="A150" s="245"/>
      <c r="B150" s="245"/>
      <c r="C150" s="116">
        <v>2081105</v>
      </c>
      <c r="D150" s="116" t="s">
        <v>344</v>
      </c>
      <c r="E150" s="112">
        <v>58</v>
      </c>
    </row>
    <row r="151" spans="1:5" ht="13.5">
      <c r="A151" s="245"/>
      <c r="B151" s="245"/>
      <c r="C151" s="116">
        <v>2081107</v>
      </c>
      <c r="D151" s="116" t="s">
        <v>345</v>
      </c>
      <c r="E151" s="112">
        <v>52</v>
      </c>
    </row>
    <row r="152" spans="1:5" ht="13.5">
      <c r="A152" s="245"/>
      <c r="B152" s="245"/>
      <c r="C152" s="116">
        <v>2081199</v>
      </c>
      <c r="D152" s="116" t="s">
        <v>346</v>
      </c>
      <c r="E152" s="112">
        <v>77</v>
      </c>
    </row>
    <row r="153" spans="1:5" ht="13.5">
      <c r="A153" s="245"/>
      <c r="B153" s="245"/>
      <c r="C153" s="116">
        <v>20815</v>
      </c>
      <c r="D153" s="242" t="s">
        <v>347</v>
      </c>
      <c r="E153" s="112">
        <f>SUM(E154:E156)</f>
        <v>406</v>
      </c>
    </row>
    <row r="154" spans="1:5" ht="13.5">
      <c r="A154" s="245"/>
      <c r="B154" s="245"/>
      <c r="C154" s="116">
        <v>2081501</v>
      </c>
      <c r="D154" s="116" t="s">
        <v>348</v>
      </c>
      <c r="E154" s="112">
        <v>365</v>
      </c>
    </row>
    <row r="155" spans="1:5" ht="13.5">
      <c r="A155" s="245"/>
      <c r="B155" s="245"/>
      <c r="C155" s="116">
        <v>2081502</v>
      </c>
      <c r="D155" s="116" t="s">
        <v>349</v>
      </c>
      <c r="E155" s="112">
        <v>5</v>
      </c>
    </row>
    <row r="156" spans="1:5" ht="13.5">
      <c r="A156" s="245"/>
      <c r="B156" s="245"/>
      <c r="C156" s="116">
        <v>2081599</v>
      </c>
      <c r="D156" s="116" t="s">
        <v>350</v>
      </c>
      <c r="E156" s="112">
        <v>36</v>
      </c>
    </row>
    <row r="157" spans="1:5" ht="13.5">
      <c r="A157" s="245"/>
      <c r="B157" s="245"/>
      <c r="C157" s="116">
        <v>20816</v>
      </c>
      <c r="D157" s="242" t="s">
        <v>351</v>
      </c>
      <c r="E157" s="112">
        <f>SUM(E158:E158)</f>
        <v>42</v>
      </c>
    </row>
    <row r="158" spans="1:5" ht="13.5">
      <c r="A158" s="245"/>
      <c r="B158" s="245"/>
      <c r="C158" s="116">
        <v>2081601</v>
      </c>
      <c r="D158" s="116" t="s">
        <v>216</v>
      </c>
      <c r="E158" s="112">
        <v>42</v>
      </c>
    </row>
    <row r="159" spans="1:5" ht="13.5">
      <c r="A159" s="245"/>
      <c r="B159" s="245"/>
      <c r="C159" s="116">
        <v>20819</v>
      </c>
      <c r="D159" s="242" t="s">
        <v>352</v>
      </c>
      <c r="E159" s="112">
        <f>SUM(E160:E160)</f>
        <v>125</v>
      </c>
    </row>
    <row r="160" spans="1:5" ht="13.5">
      <c r="A160" s="245"/>
      <c r="B160" s="245"/>
      <c r="C160" s="116">
        <v>2081902</v>
      </c>
      <c r="D160" s="116" t="s">
        <v>353</v>
      </c>
      <c r="E160" s="112">
        <v>125</v>
      </c>
    </row>
    <row r="161" spans="1:5" ht="13.5">
      <c r="A161" s="245"/>
      <c r="B161" s="245"/>
      <c r="C161" s="116">
        <v>20821</v>
      </c>
      <c r="D161" s="242" t="s">
        <v>354</v>
      </c>
      <c r="E161" s="112">
        <f>SUM(E162:E162)</f>
        <v>256</v>
      </c>
    </row>
    <row r="162" spans="1:5" ht="13.5">
      <c r="A162" s="245"/>
      <c r="B162" s="245"/>
      <c r="C162" s="116">
        <v>2082102</v>
      </c>
      <c r="D162" s="116" t="s">
        <v>355</v>
      </c>
      <c r="E162" s="112">
        <v>256</v>
      </c>
    </row>
    <row r="163" spans="1:5" ht="13.5">
      <c r="A163" s="245"/>
      <c r="B163" s="245"/>
      <c r="C163" s="116">
        <v>20826</v>
      </c>
      <c r="D163" s="242" t="s">
        <v>356</v>
      </c>
      <c r="E163" s="112">
        <f>SUM(E164:E165)</f>
        <v>1969</v>
      </c>
    </row>
    <row r="164" spans="1:5" ht="13.5">
      <c r="A164" s="245"/>
      <c r="B164" s="245"/>
      <c r="C164" s="116">
        <v>2082601</v>
      </c>
      <c r="D164" s="116" t="s">
        <v>357</v>
      </c>
      <c r="E164" s="112">
        <v>30</v>
      </c>
    </row>
    <row r="165" spans="1:5" ht="13.5">
      <c r="A165" s="245"/>
      <c r="B165" s="245"/>
      <c r="C165" s="116">
        <v>2082602</v>
      </c>
      <c r="D165" s="116" t="s">
        <v>358</v>
      </c>
      <c r="E165" s="112">
        <v>1939</v>
      </c>
    </row>
    <row r="166" spans="1:5" ht="13.5">
      <c r="A166" s="245"/>
      <c r="B166" s="245"/>
      <c r="C166" s="116">
        <v>20827</v>
      </c>
      <c r="D166" s="242" t="s">
        <v>359</v>
      </c>
      <c r="E166" s="112">
        <f>SUM(E167:E168)</f>
        <v>3106</v>
      </c>
    </row>
    <row r="167" spans="1:5" ht="13.5">
      <c r="A167" s="245"/>
      <c r="B167" s="245"/>
      <c r="C167" s="116">
        <v>2082702</v>
      </c>
      <c r="D167" s="116" t="s">
        <v>360</v>
      </c>
      <c r="E167" s="112">
        <v>41</v>
      </c>
    </row>
    <row r="168" spans="1:5" ht="13.5">
      <c r="A168" s="245"/>
      <c r="B168" s="245"/>
      <c r="C168" s="116">
        <v>2082799</v>
      </c>
      <c r="D168" s="116" t="s">
        <v>361</v>
      </c>
      <c r="E168" s="112">
        <v>3065</v>
      </c>
    </row>
    <row r="169" spans="1:5" ht="13.5">
      <c r="A169" s="245"/>
      <c r="B169" s="245"/>
      <c r="C169" s="116">
        <v>20899</v>
      </c>
      <c r="D169" s="242" t="s">
        <v>362</v>
      </c>
      <c r="E169" s="112">
        <f>E170</f>
        <v>6565</v>
      </c>
    </row>
    <row r="170" spans="1:5" ht="13.5">
      <c r="A170" s="245"/>
      <c r="B170" s="245"/>
      <c r="C170" s="116">
        <v>2089901</v>
      </c>
      <c r="D170" s="116" t="s">
        <v>363</v>
      </c>
      <c r="E170" s="112">
        <v>6565</v>
      </c>
    </row>
    <row r="171" spans="1:5" ht="13.5">
      <c r="A171" s="245"/>
      <c r="B171" s="245"/>
      <c r="C171" s="116">
        <v>210</v>
      </c>
      <c r="D171" s="242" t="s">
        <v>364</v>
      </c>
      <c r="E171" s="112">
        <f>SUM(E172,E174,E178,E181,E189,E191,E194,E196,E199,E201,E203)</f>
        <v>9481</v>
      </c>
    </row>
    <row r="172" spans="1:5" ht="13.5">
      <c r="A172" s="245"/>
      <c r="B172" s="245"/>
      <c r="C172" s="116">
        <v>21001</v>
      </c>
      <c r="D172" s="242" t="s">
        <v>365</v>
      </c>
      <c r="E172" s="112">
        <f>SUM(E173:E173)</f>
        <v>413</v>
      </c>
    </row>
    <row r="173" spans="1:5" ht="13.5">
      <c r="A173" s="245"/>
      <c r="B173" s="245"/>
      <c r="C173" s="116">
        <v>2100102</v>
      </c>
      <c r="D173" s="116" t="s">
        <v>253</v>
      </c>
      <c r="E173" s="112">
        <v>413</v>
      </c>
    </row>
    <row r="174" spans="1:5" ht="13.5">
      <c r="A174" s="245"/>
      <c r="B174" s="245"/>
      <c r="C174" s="116">
        <v>21002</v>
      </c>
      <c r="D174" s="242" t="s">
        <v>366</v>
      </c>
      <c r="E174" s="112">
        <f>SUM(E175:E177)</f>
        <v>2055</v>
      </c>
    </row>
    <row r="175" spans="1:5" ht="13.5">
      <c r="A175" s="245"/>
      <c r="B175" s="245"/>
      <c r="C175" s="116">
        <v>2100201</v>
      </c>
      <c r="D175" s="116" t="s">
        <v>367</v>
      </c>
      <c r="E175" s="112">
        <v>1523</v>
      </c>
    </row>
    <row r="176" spans="1:5" ht="13.5">
      <c r="A176" s="245"/>
      <c r="B176" s="245"/>
      <c r="C176" s="116">
        <v>2100202</v>
      </c>
      <c r="D176" s="116" t="s">
        <v>368</v>
      </c>
      <c r="E176" s="112">
        <v>207</v>
      </c>
    </row>
    <row r="177" spans="1:5" ht="13.5">
      <c r="A177" s="245"/>
      <c r="B177" s="245"/>
      <c r="C177" s="116">
        <v>2100299</v>
      </c>
      <c r="D177" s="116" t="s">
        <v>369</v>
      </c>
      <c r="E177" s="112">
        <v>325</v>
      </c>
    </row>
    <row r="178" spans="1:5" ht="13.5">
      <c r="A178" s="245"/>
      <c r="B178" s="245"/>
      <c r="C178" s="116">
        <v>21003</v>
      </c>
      <c r="D178" s="242" t="s">
        <v>370</v>
      </c>
      <c r="E178" s="112">
        <f>SUM(E179:E180)</f>
        <v>914</v>
      </c>
    </row>
    <row r="179" spans="1:5" ht="13.5">
      <c r="A179" s="245"/>
      <c r="B179" s="245"/>
      <c r="C179" s="116">
        <v>2100302</v>
      </c>
      <c r="D179" s="116" t="s">
        <v>371</v>
      </c>
      <c r="E179" s="112">
        <v>843</v>
      </c>
    </row>
    <row r="180" spans="1:5" ht="13.5">
      <c r="A180" s="245"/>
      <c r="B180" s="245"/>
      <c r="C180" s="116">
        <v>2100399</v>
      </c>
      <c r="D180" s="116" t="s">
        <v>372</v>
      </c>
      <c r="E180" s="112">
        <v>71</v>
      </c>
    </row>
    <row r="181" spans="1:5" ht="13.5">
      <c r="A181" s="245"/>
      <c r="B181" s="245"/>
      <c r="C181" s="116">
        <v>21004</v>
      </c>
      <c r="D181" s="242" t="s">
        <v>373</v>
      </c>
      <c r="E181" s="112">
        <f>SUM(E182:E188)</f>
        <v>1684</v>
      </c>
    </row>
    <row r="182" spans="1:5" ht="13.5">
      <c r="A182" s="245"/>
      <c r="B182" s="245"/>
      <c r="C182" s="116">
        <v>2100401</v>
      </c>
      <c r="D182" s="116" t="s">
        <v>374</v>
      </c>
      <c r="E182" s="112">
        <v>257</v>
      </c>
    </row>
    <row r="183" spans="1:5" ht="13.5">
      <c r="A183" s="245"/>
      <c r="B183" s="245"/>
      <c r="C183" s="116">
        <v>2100402</v>
      </c>
      <c r="D183" s="116" t="s">
        <v>375</v>
      </c>
      <c r="E183" s="112">
        <v>129</v>
      </c>
    </row>
    <row r="184" spans="1:5" ht="13.5">
      <c r="A184" s="245"/>
      <c r="B184" s="245"/>
      <c r="C184" s="116">
        <v>2100403</v>
      </c>
      <c r="D184" s="116" t="s">
        <v>376</v>
      </c>
      <c r="E184" s="112">
        <v>178</v>
      </c>
    </row>
    <row r="185" spans="1:5" ht="13.5">
      <c r="A185" s="245"/>
      <c r="B185" s="245"/>
      <c r="C185" s="116">
        <v>2100407</v>
      </c>
      <c r="D185" s="116" t="s">
        <v>377</v>
      </c>
      <c r="E185" s="112">
        <v>277</v>
      </c>
    </row>
    <row r="186" spans="1:5" ht="13.5">
      <c r="A186" s="245"/>
      <c r="B186" s="245"/>
      <c r="C186" s="116">
        <v>2100408</v>
      </c>
      <c r="D186" s="116" t="s">
        <v>378</v>
      </c>
      <c r="E186" s="112">
        <v>645</v>
      </c>
    </row>
    <row r="187" spans="1:5" ht="13.5">
      <c r="A187" s="245"/>
      <c r="B187" s="245"/>
      <c r="C187" s="116">
        <v>2100409</v>
      </c>
      <c r="D187" s="116" t="s">
        <v>379</v>
      </c>
      <c r="E187" s="112">
        <v>191</v>
      </c>
    </row>
    <row r="188" spans="1:5" ht="13.5">
      <c r="A188" s="245"/>
      <c r="B188" s="245"/>
      <c r="C188" s="116">
        <v>2100499</v>
      </c>
      <c r="D188" s="116" t="s">
        <v>380</v>
      </c>
      <c r="E188" s="112">
        <v>7</v>
      </c>
    </row>
    <row r="189" spans="1:5" ht="13.5">
      <c r="A189" s="245"/>
      <c r="B189" s="245"/>
      <c r="C189" s="116">
        <v>21006</v>
      </c>
      <c r="D189" s="242" t="s">
        <v>381</v>
      </c>
      <c r="E189" s="112">
        <f>SUM(E190:E190)</f>
        <v>20</v>
      </c>
    </row>
    <row r="190" spans="1:5" ht="13.5">
      <c r="A190" s="245"/>
      <c r="B190" s="245"/>
      <c r="C190" s="116">
        <v>2100601</v>
      </c>
      <c r="D190" s="116" t="s">
        <v>382</v>
      </c>
      <c r="E190" s="112">
        <v>20</v>
      </c>
    </row>
    <row r="191" spans="1:5" ht="13.5">
      <c r="A191" s="245"/>
      <c r="B191" s="245"/>
      <c r="C191" s="116">
        <v>21007</v>
      </c>
      <c r="D191" s="242" t="s">
        <v>383</v>
      </c>
      <c r="E191" s="112">
        <f>SUM(E192:E193)</f>
        <v>307</v>
      </c>
    </row>
    <row r="192" spans="1:5" ht="13.5">
      <c r="A192" s="245"/>
      <c r="B192" s="245"/>
      <c r="C192" s="116">
        <v>2100716</v>
      </c>
      <c r="D192" s="116" t="s">
        <v>384</v>
      </c>
      <c r="E192" s="112">
        <v>204</v>
      </c>
    </row>
    <row r="193" spans="1:5" ht="13.5">
      <c r="A193" s="245"/>
      <c r="B193" s="245"/>
      <c r="C193" s="116">
        <v>2100799</v>
      </c>
      <c r="D193" s="116" t="s">
        <v>385</v>
      </c>
      <c r="E193" s="112">
        <v>103</v>
      </c>
    </row>
    <row r="194" spans="1:5" ht="13.5">
      <c r="A194" s="245"/>
      <c r="B194" s="245"/>
      <c r="C194" s="116">
        <v>21011</v>
      </c>
      <c r="D194" s="242" t="s">
        <v>386</v>
      </c>
      <c r="E194" s="112">
        <f>SUM(E195:E195)</f>
        <v>267</v>
      </c>
    </row>
    <row r="195" spans="1:5" ht="13.5">
      <c r="A195" s="245"/>
      <c r="B195" s="245"/>
      <c r="C195" s="116">
        <v>2101102</v>
      </c>
      <c r="D195" s="116" t="s">
        <v>387</v>
      </c>
      <c r="E195" s="112">
        <v>267</v>
      </c>
    </row>
    <row r="196" spans="1:5" ht="13.5">
      <c r="A196" s="245"/>
      <c r="B196" s="245"/>
      <c r="C196" s="116">
        <v>21012</v>
      </c>
      <c r="D196" s="242" t="s">
        <v>388</v>
      </c>
      <c r="E196" s="112">
        <f>SUM(E197:E198)</f>
        <v>2105</v>
      </c>
    </row>
    <row r="197" spans="1:5" ht="13.5">
      <c r="A197" s="245"/>
      <c r="B197" s="245"/>
      <c r="C197" s="116">
        <v>2101203</v>
      </c>
      <c r="D197" s="116" t="s">
        <v>389</v>
      </c>
      <c r="E197" s="112">
        <v>2075</v>
      </c>
    </row>
    <row r="198" spans="1:5" ht="13.5">
      <c r="A198" s="245"/>
      <c r="B198" s="245"/>
      <c r="C198" s="116">
        <v>2101299</v>
      </c>
      <c r="D198" s="116" t="s">
        <v>390</v>
      </c>
      <c r="E198" s="112">
        <v>30</v>
      </c>
    </row>
    <row r="199" spans="1:5" ht="13.5">
      <c r="A199" s="245"/>
      <c r="B199" s="245"/>
      <c r="C199" s="116">
        <v>21013</v>
      </c>
      <c r="D199" s="242" t="s">
        <v>391</v>
      </c>
      <c r="E199" s="112">
        <f>SUM(E200:E200)</f>
        <v>1457</v>
      </c>
    </row>
    <row r="200" spans="1:5" ht="13.5">
      <c r="A200" s="245"/>
      <c r="B200" s="245"/>
      <c r="C200" s="116">
        <v>2101301</v>
      </c>
      <c r="D200" s="116" t="s">
        <v>392</v>
      </c>
      <c r="E200" s="112">
        <v>1457</v>
      </c>
    </row>
    <row r="201" spans="1:5" ht="13.5">
      <c r="A201" s="245"/>
      <c r="B201" s="245"/>
      <c r="C201" s="116">
        <v>21014</v>
      </c>
      <c r="D201" s="242" t="s">
        <v>393</v>
      </c>
      <c r="E201" s="112">
        <f>SUM(E202:E202)</f>
        <v>19</v>
      </c>
    </row>
    <row r="202" spans="1:5" ht="13.5">
      <c r="A202" s="245"/>
      <c r="B202" s="245"/>
      <c r="C202" s="116">
        <v>2101401</v>
      </c>
      <c r="D202" s="116" t="s">
        <v>394</v>
      </c>
      <c r="E202" s="112">
        <v>19</v>
      </c>
    </row>
    <row r="203" spans="1:5" ht="13.5">
      <c r="A203" s="245"/>
      <c r="B203" s="245"/>
      <c r="C203" s="116">
        <v>21099</v>
      </c>
      <c r="D203" s="242" t="s">
        <v>395</v>
      </c>
      <c r="E203" s="112">
        <f>E204</f>
        <v>240</v>
      </c>
    </row>
    <row r="204" spans="1:5" ht="13.5">
      <c r="A204" s="245"/>
      <c r="B204" s="245"/>
      <c r="C204" s="116">
        <v>2109901</v>
      </c>
      <c r="D204" s="116" t="s">
        <v>396</v>
      </c>
      <c r="E204" s="112">
        <v>240</v>
      </c>
    </row>
    <row r="205" spans="1:5" ht="13.5">
      <c r="A205" s="245"/>
      <c r="B205" s="245"/>
      <c r="C205" s="116">
        <v>211</v>
      </c>
      <c r="D205" s="242" t="s">
        <v>397</v>
      </c>
      <c r="E205" s="112">
        <f>SUM(E206,E208,E210,E214,E216,E218,E221,)</f>
        <v>19654</v>
      </c>
    </row>
    <row r="206" spans="1:5" ht="13.5">
      <c r="A206" s="245"/>
      <c r="B206" s="245"/>
      <c r="C206" s="116">
        <v>21101</v>
      </c>
      <c r="D206" s="242" t="s">
        <v>398</v>
      </c>
      <c r="E206" s="112">
        <f>SUM(E207:E207)</f>
        <v>254</v>
      </c>
    </row>
    <row r="207" spans="1:5" ht="13.5">
      <c r="A207" s="245"/>
      <c r="B207" s="245"/>
      <c r="C207" s="116">
        <v>2110101</v>
      </c>
      <c r="D207" s="116" t="s">
        <v>216</v>
      </c>
      <c r="E207" s="112">
        <v>254</v>
      </c>
    </row>
    <row r="208" spans="1:5" ht="13.5">
      <c r="A208" s="245"/>
      <c r="B208" s="245"/>
      <c r="C208" s="116">
        <v>21102</v>
      </c>
      <c r="D208" s="242" t="s">
        <v>399</v>
      </c>
      <c r="E208" s="112">
        <f>SUM(E209:E209)</f>
        <v>198</v>
      </c>
    </row>
    <row r="209" spans="1:5" ht="13.5">
      <c r="A209" s="245"/>
      <c r="B209" s="245"/>
      <c r="C209" s="116">
        <v>2110299</v>
      </c>
      <c r="D209" s="116" t="s">
        <v>400</v>
      </c>
      <c r="E209" s="112">
        <v>198</v>
      </c>
    </row>
    <row r="210" spans="1:5" ht="13.5">
      <c r="A210" s="245"/>
      <c r="B210" s="245"/>
      <c r="C210" s="116">
        <v>21103</v>
      </c>
      <c r="D210" s="242" t="s">
        <v>401</v>
      </c>
      <c r="E210" s="112">
        <f>SUM(E211:E213)</f>
        <v>1789</v>
      </c>
    </row>
    <row r="211" spans="1:5" ht="13.5">
      <c r="A211" s="245"/>
      <c r="B211" s="245"/>
      <c r="C211" s="116">
        <v>2110301</v>
      </c>
      <c r="D211" s="116" t="s">
        <v>402</v>
      </c>
      <c r="E211" s="112">
        <v>1234</v>
      </c>
    </row>
    <row r="212" spans="1:5" ht="13.5">
      <c r="A212" s="245"/>
      <c r="B212" s="245"/>
      <c r="C212" s="116">
        <v>2110302</v>
      </c>
      <c r="D212" s="116" t="s">
        <v>403</v>
      </c>
      <c r="E212" s="112">
        <v>550</v>
      </c>
    </row>
    <row r="213" spans="1:5" ht="13.5">
      <c r="A213" s="245"/>
      <c r="B213" s="245"/>
      <c r="C213" s="116">
        <v>2110399</v>
      </c>
      <c r="D213" s="116" t="s">
        <v>404</v>
      </c>
      <c r="E213" s="112">
        <v>5</v>
      </c>
    </row>
    <row r="214" spans="1:5" ht="13.5">
      <c r="A214" s="245"/>
      <c r="B214" s="245"/>
      <c r="C214" s="116">
        <v>21104</v>
      </c>
      <c r="D214" s="242" t="s">
        <v>405</v>
      </c>
      <c r="E214" s="112">
        <f>SUM(E215:E215)</f>
        <v>2224</v>
      </c>
    </row>
    <row r="215" spans="1:5" ht="13.5">
      <c r="A215" s="245"/>
      <c r="B215" s="245"/>
      <c r="C215" s="116">
        <v>2110402</v>
      </c>
      <c r="D215" s="116" t="s">
        <v>406</v>
      </c>
      <c r="E215" s="112">
        <v>2224</v>
      </c>
    </row>
    <row r="216" spans="1:5" ht="13.5">
      <c r="A216" s="245"/>
      <c r="B216" s="245"/>
      <c r="C216" s="116">
        <v>21105</v>
      </c>
      <c r="D216" s="242" t="s">
        <v>407</v>
      </c>
      <c r="E216" s="112">
        <f>SUM(E217:E217)</f>
        <v>29</v>
      </c>
    </row>
    <row r="217" spans="1:5" ht="13.5">
      <c r="A217" s="245"/>
      <c r="B217" s="245"/>
      <c r="C217" s="116">
        <v>2110502</v>
      </c>
      <c r="D217" s="116" t="s">
        <v>408</v>
      </c>
      <c r="E217" s="112">
        <v>29</v>
      </c>
    </row>
    <row r="218" spans="1:5" ht="13.5">
      <c r="A218" s="245"/>
      <c r="B218" s="245"/>
      <c r="C218" s="116">
        <v>21106</v>
      </c>
      <c r="D218" s="242" t="s">
        <v>409</v>
      </c>
      <c r="E218" s="112">
        <f>SUM(E219:E220)</f>
        <v>14554</v>
      </c>
    </row>
    <row r="219" spans="1:5" ht="13.5">
      <c r="A219" s="245"/>
      <c r="B219" s="245"/>
      <c r="C219" s="116">
        <v>2110602</v>
      </c>
      <c r="D219" s="116" t="s">
        <v>410</v>
      </c>
      <c r="E219" s="112">
        <v>764</v>
      </c>
    </row>
    <row r="220" spans="1:5" ht="13.5">
      <c r="A220" s="245"/>
      <c r="B220" s="245"/>
      <c r="C220" s="116">
        <v>2110699</v>
      </c>
      <c r="D220" s="116" t="s">
        <v>411</v>
      </c>
      <c r="E220" s="112">
        <v>13790</v>
      </c>
    </row>
    <row r="221" spans="1:5" ht="13.5">
      <c r="A221" s="245"/>
      <c r="B221" s="245"/>
      <c r="C221" s="116">
        <v>21111</v>
      </c>
      <c r="D221" s="242" t="s">
        <v>412</v>
      </c>
      <c r="E221" s="112">
        <f>SUM(E222:E222)</f>
        <v>606</v>
      </c>
    </row>
    <row r="222" spans="1:5" ht="13.5">
      <c r="A222" s="245"/>
      <c r="B222" s="245"/>
      <c r="C222" s="116">
        <v>2111103</v>
      </c>
      <c r="D222" s="116" t="s">
        <v>413</v>
      </c>
      <c r="E222" s="112">
        <v>606</v>
      </c>
    </row>
    <row r="223" spans="1:5" ht="13.5">
      <c r="A223" s="245"/>
      <c r="B223" s="245"/>
      <c r="C223" s="116">
        <v>212</v>
      </c>
      <c r="D223" s="242" t="s">
        <v>414</v>
      </c>
      <c r="E223" s="112">
        <f>SUM(E224,E228,E231,E233)</f>
        <v>2678</v>
      </c>
    </row>
    <row r="224" spans="1:5" ht="13.5">
      <c r="A224" s="245"/>
      <c r="B224" s="245"/>
      <c r="C224" s="116">
        <v>21201</v>
      </c>
      <c r="D224" s="242" t="s">
        <v>415</v>
      </c>
      <c r="E224" s="112">
        <f>SUM(E225:E227)</f>
        <v>714</v>
      </c>
    </row>
    <row r="225" spans="1:5" ht="13.5">
      <c r="A225" s="245"/>
      <c r="B225" s="245"/>
      <c r="C225" s="116">
        <v>2120101</v>
      </c>
      <c r="D225" s="116" t="s">
        <v>216</v>
      </c>
      <c r="E225" s="112">
        <v>511</v>
      </c>
    </row>
    <row r="226" spans="1:5" ht="13.5">
      <c r="A226" s="245"/>
      <c r="B226" s="245"/>
      <c r="C226" s="116">
        <v>2120104</v>
      </c>
      <c r="D226" s="116" t="s">
        <v>416</v>
      </c>
      <c r="E226" s="112">
        <v>120</v>
      </c>
    </row>
    <row r="227" spans="1:5" ht="13.5">
      <c r="A227" s="245"/>
      <c r="B227" s="245"/>
      <c r="C227" s="116">
        <v>2120199</v>
      </c>
      <c r="D227" s="116" t="s">
        <v>417</v>
      </c>
      <c r="E227" s="112">
        <v>83</v>
      </c>
    </row>
    <row r="228" spans="1:5" ht="13.5">
      <c r="A228" s="245"/>
      <c r="B228" s="245"/>
      <c r="C228" s="116">
        <v>21203</v>
      </c>
      <c r="D228" s="242" t="s">
        <v>418</v>
      </c>
      <c r="E228" s="112">
        <f>SUM(E229:E230)</f>
        <v>1157</v>
      </c>
    </row>
    <row r="229" spans="1:5" ht="13.5">
      <c r="A229" s="245"/>
      <c r="B229" s="245"/>
      <c r="C229" s="116">
        <v>2120303</v>
      </c>
      <c r="D229" s="116" t="s">
        <v>419</v>
      </c>
      <c r="E229" s="112">
        <v>226</v>
      </c>
    </row>
    <row r="230" spans="1:5" ht="13.5">
      <c r="A230" s="245"/>
      <c r="B230" s="245"/>
      <c r="C230" s="116">
        <v>2120399</v>
      </c>
      <c r="D230" s="116" t="s">
        <v>420</v>
      </c>
      <c r="E230" s="112">
        <v>931</v>
      </c>
    </row>
    <row r="231" spans="1:5" ht="13.5">
      <c r="A231" s="245"/>
      <c r="B231" s="245"/>
      <c r="C231" s="116">
        <v>21205</v>
      </c>
      <c r="D231" s="242" t="s">
        <v>421</v>
      </c>
      <c r="E231" s="112">
        <f>E232</f>
        <v>661</v>
      </c>
    </row>
    <row r="232" spans="1:5" ht="13.5">
      <c r="A232" s="245"/>
      <c r="B232" s="245"/>
      <c r="C232" s="116">
        <v>2120501</v>
      </c>
      <c r="D232" s="116" t="s">
        <v>422</v>
      </c>
      <c r="E232" s="112">
        <v>661</v>
      </c>
    </row>
    <row r="233" spans="1:5" ht="13.5">
      <c r="A233" s="245"/>
      <c r="B233" s="245"/>
      <c r="C233" s="116">
        <v>21299</v>
      </c>
      <c r="D233" s="242" t="s">
        <v>423</v>
      </c>
      <c r="E233" s="112">
        <f>E234</f>
        <v>146</v>
      </c>
    </row>
    <row r="234" spans="1:5" ht="13.5">
      <c r="A234" s="245"/>
      <c r="B234" s="245"/>
      <c r="C234" s="116">
        <v>2129999</v>
      </c>
      <c r="D234" s="116" t="s">
        <v>424</v>
      </c>
      <c r="E234" s="112">
        <v>146</v>
      </c>
    </row>
    <row r="235" spans="1:5" ht="13.5">
      <c r="A235" s="245"/>
      <c r="B235" s="245"/>
      <c r="C235" s="116">
        <v>213</v>
      </c>
      <c r="D235" s="242" t="s">
        <v>425</v>
      </c>
      <c r="E235" s="112">
        <f>SUM(E236,E246,E253,E262,E267,E270,E272)</f>
        <v>74718</v>
      </c>
    </row>
    <row r="236" spans="1:5" ht="13.5">
      <c r="A236" s="245"/>
      <c r="B236" s="245"/>
      <c r="C236" s="116">
        <v>21301</v>
      </c>
      <c r="D236" s="242" t="s">
        <v>426</v>
      </c>
      <c r="E236" s="112">
        <f>SUM(E237:E245)</f>
        <v>4337</v>
      </c>
    </row>
    <row r="237" spans="1:5" ht="13.5">
      <c r="A237" s="245"/>
      <c r="B237" s="245"/>
      <c r="C237" s="116">
        <v>2130101</v>
      </c>
      <c r="D237" s="116" t="s">
        <v>216</v>
      </c>
      <c r="E237" s="112">
        <v>316</v>
      </c>
    </row>
    <row r="238" spans="1:5" ht="13.5">
      <c r="A238" s="245"/>
      <c r="B238" s="245"/>
      <c r="C238" s="116">
        <v>2130104</v>
      </c>
      <c r="D238" s="116" t="s">
        <v>228</v>
      </c>
      <c r="E238" s="112">
        <v>1321</v>
      </c>
    </row>
    <row r="239" spans="1:5" ht="13.5">
      <c r="A239" s="245"/>
      <c r="B239" s="245"/>
      <c r="C239" s="116">
        <v>2130106</v>
      </c>
      <c r="D239" s="116" t="s">
        <v>427</v>
      </c>
      <c r="E239" s="112">
        <v>75</v>
      </c>
    </row>
    <row r="240" spans="1:5" ht="13.5">
      <c r="A240" s="245"/>
      <c r="B240" s="245"/>
      <c r="C240" s="116">
        <v>2130108</v>
      </c>
      <c r="D240" s="116" t="s">
        <v>428</v>
      </c>
      <c r="E240" s="112">
        <v>110</v>
      </c>
    </row>
    <row r="241" spans="1:5" ht="13.5">
      <c r="A241" s="245"/>
      <c r="B241" s="245"/>
      <c r="C241" s="116">
        <v>2130111</v>
      </c>
      <c r="D241" s="116" t="s">
        <v>429</v>
      </c>
      <c r="E241" s="112">
        <v>81</v>
      </c>
    </row>
    <row r="242" spans="1:5" ht="13.5">
      <c r="A242" s="245"/>
      <c r="B242" s="245"/>
      <c r="C242" s="116">
        <v>2130122</v>
      </c>
      <c r="D242" s="116" t="s">
        <v>430</v>
      </c>
      <c r="E242" s="112">
        <v>877</v>
      </c>
    </row>
    <row r="243" spans="1:5" ht="13.5">
      <c r="A243" s="245"/>
      <c r="B243" s="245"/>
      <c r="C243" s="116">
        <v>2130124</v>
      </c>
      <c r="D243" s="116" t="s">
        <v>431</v>
      </c>
      <c r="E243" s="112">
        <v>373</v>
      </c>
    </row>
    <row r="244" spans="1:5" ht="13.5">
      <c r="A244" s="245"/>
      <c r="B244" s="245"/>
      <c r="C244" s="116">
        <v>2130142</v>
      </c>
      <c r="D244" s="116" t="s">
        <v>432</v>
      </c>
      <c r="E244" s="112">
        <v>1126</v>
      </c>
    </row>
    <row r="245" spans="1:5" ht="13.5">
      <c r="A245" s="245"/>
      <c r="B245" s="245"/>
      <c r="C245" s="116">
        <v>2130199</v>
      </c>
      <c r="D245" s="116" t="s">
        <v>433</v>
      </c>
      <c r="E245" s="112">
        <v>58</v>
      </c>
    </row>
    <row r="246" spans="1:5" ht="13.5">
      <c r="A246" s="245"/>
      <c r="B246" s="245"/>
      <c r="C246" s="116">
        <v>21302</v>
      </c>
      <c r="D246" s="242" t="s">
        <v>434</v>
      </c>
      <c r="E246" s="112">
        <f>SUM(E247:E252)</f>
        <v>2287</v>
      </c>
    </row>
    <row r="247" spans="1:5" ht="13.5">
      <c r="A247" s="245"/>
      <c r="B247" s="245"/>
      <c r="C247" s="116">
        <v>2130204</v>
      </c>
      <c r="D247" s="116" t="s">
        <v>435</v>
      </c>
      <c r="E247" s="112">
        <v>502</v>
      </c>
    </row>
    <row r="248" spans="1:5" ht="13.5">
      <c r="A248" s="245"/>
      <c r="B248" s="245"/>
      <c r="C248" s="116">
        <v>2130205</v>
      </c>
      <c r="D248" s="116" t="s">
        <v>436</v>
      </c>
      <c r="E248" s="112">
        <v>92</v>
      </c>
    </row>
    <row r="249" spans="1:5" ht="13.5">
      <c r="A249" s="245"/>
      <c r="B249" s="245"/>
      <c r="C249" s="116">
        <v>2130209</v>
      </c>
      <c r="D249" s="116" t="s">
        <v>437</v>
      </c>
      <c r="E249" s="112">
        <v>488</v>
      </c>
    </row>
    <row r="250" spans="1:5" ht="13.5">
      <c r="A250" s="245"/>
      <c r="B250" s="245"/>
      <c r="C250" s="116">
        <v>2130210</v>
      </c>
      <c r="D250" s="116" t="s">
        <v>438</v>
      </c>
      <c r="E250" s="112">
        <v>26</v>
      </c>
    </row>
    <row r="251" spans="1:5" ht="13.5">
      <c r="A251" s="245"/>
      <c r="B251" s="245"/>
      <c r="C251" s="116">
        <v>2130234</v>
      </c>
      <c r="D251" s="116" t="s">
        <v>439</v>
      </c>
      <c r="E251" s="112">
        <v>10</v>
      </c>
    </row>
    <row r="252" spans="1:5" ht="13.5">
      <c r="A252" s="245"/>
      <c r="B252" s="245"/>
      <c r="C252" s="116">
        <v>2130299</v>
      </c>
      <c r="D252" s="116" t="s">
        <v>440</v>
      </c>
      <c r="E252" s="112">
        <v>1169</v>
      </c>
    </row>
    <row r="253" spans="1:5" ht="13.5">
      <c r="A253" s="245"/>
      <c r="B253" s="245"/>
      <c r="C253" s="116">
        <v>21303</v>
      </c>
      <c r="D253" s="242" t="s">
        <v>441</v>
      </c>
      <c r="E253" s="112">
        <f>SUM(E254:E261)</f>
        <v>1566</v>
      </c>
    </row>
    <row r="254" spans="1:5" ht="13.5">
      <c r="A254" s="245"/>
      <c r="B254" s="245"/>
      <c r="C254" s="116">
        <v>2130302</v>
      </c>
      <c r="D254" s="116" t="s">
        <v>253</v>
      </c>
      <c r="E254" s="112">
        <v>600</v>
      </c>
    </row>
    <row r="255" spans="1:5" ht="13.5">
      <c r="A255" s="245"/>
      <c r="B255" s="245"/>
      <c r="C255" s="116">
        <v>2130305</v>
      </c>
      <c r="D255" s="116" t="s">
        <v>442</v>
      </c>
      <c r="E255" s="112">
        <v>778</v>
      </c>
    </row>
    <row r="256" spans="1:5" ht="13.5">
      <c r="A256" s="245"/>
      <c r="B256" s="245"/>
      <c r="C256" s="116">
        <v>2130306</v>
      </c>
      <c r="D256" s="116" t="s">
        <v>443</v>
      </c>
      <c r="E256" s="112">
        <v>4</v>
      </c>
    </row>
    <row r="257" spans="1:5" ht="13.5">
      <c r="A257" s="245"/>
      <c r="B257" s="245"/>
      <c r="C257" s="116">
        <v>2130310</v>
      </c>
      <c r="D257" s="116" t="s">
        <v>444</v>
      </c>
      <c r="E257" s="112">
        <v>50</v>
      </c>
    </row>
    <row r="258" spans="1:5" ht="13.5">
      <c r="A258" s="245"/>
      <c r="B258" s="245"/>
      <c r="C258" s="116">
        <v>2130314</v>
      </c>
      <c r="D258" s="116" t="s">
        <v>445</v>
      </c>
      <c r="E258" s="112">
        <v>24</v>
      </c>
    </row>
    <row r="259" spans="1:5" ht="13.5">
      <c r="A259" s="245"/>
      <c r="B259" s="245"/>
      <c r="C259" s="116">
        <v>2130315</v>
      </c>
      <c r="D259" s="116" t="s">
        <v>446</v>
      </c>
      <c r="E259" s="112">
        <v>28</v>
      </c>
    </row>
    <row r="260" spans="1:5" ht="13.5">
      <c r="A260" s="245"/>
      <c r="B260" s="245"/>
      <c r="C260" s="116">
        <v>2130335</v>
      </c>
      <c r="D260" s="116" t="s">
        <v>447</v>
      </c>
      <c r="E260" s="112">
        <v>21</v>
      </c>
    </row>
    <row r="261" spans="1:5" ht="13.5">
      <c r="A261" s="245"/>
      <c r="B261" s="245"/>
      <c r="C261" s="116">
        <v>2130399</v>
      </c>
      <c r="D261" s="116" t="s">
        <v>448</v>
      </c>
      <c r="E261" s="112">
        <v>61</v>
      </c>
    </row>
    <row r="262" spans="1:5" ht="13.5">
      <c r="A262" s="245"/>
      <c r="B262" s="245"/>
      <c r="C262" s="116">
        <v>21305</v>
      </c>
      <c r="D262" s="242" t="s">
        <v>449</v>
      </c>
      <c r="E262" s="112">
        <f>SUM(E263:E266)</f>
        <v>63786</v>
      </c>
    </row>
    <row r="263" spans="1:5" ht="13.5">
      <c r="A263" s="245"/>
      <c r="B263" s="245"/>
      <c r="C263" s="116">
        <v>2130501</v>
      </c>
      <c r="D263" s="116" t="s">
        <v>216</v>
      </c>
      <c r="E263" s="112">
        <v>352</v>
      </c>
    </row>
    <row r="264" spans="1:5" ht="13.5">
      <c r="A264" s="245"/>
      <c r="B264" s="245"/>
      <c r="C264" s="116">
        <v>2130504</v>
      </c>
      <c r="D264" s="116" t="s">
        <v>450</v>
      </c>
      <c r="E264" s="112">
        <v>924</v>
      </c>
    </row>
    <row r="265" spans="1:5" ht="13.5">
      <c r="A265" s="245"/>
      <c r="B265" s="245"/>
      <c r="C265" s="116">
        <v>2130505</v>
      </c>
      <c r="D265" s="116" t="s">
        <v>451</v>
      </c>
      <c r="E265" s="112">
        <v>53</v>
      </c>
    </row>
    <row r="266" spans="1:5" ht="13.5">
      <c r="A266" s="245"/>
      <c r="B266" s="245"/>
      <c r="C266" s="116">
        <v>2130599</v>
      </c>
      <c r="D266" s="116" t="s">
        <v>452</v>
      </c>
      <c r="E266" s="112">
        <v>62457</v>
      </c>
    </row>
    <row r="267" spans="1:5" ht="13.5">
      <c r="A267" s="245"/>
      <c r="B267" s="245"/>
      <c r="C267" s="116">
        <v>21307</v>
      </c>
      <c r="D267" s="242" t="s">
        <v>453</v>
      </c>
      <c r="E267" s="112">
        <f>SUM(E268:E269)</f>
        <v>1569</v>
      </c>
    </row>
    <row r="268" spans="1:5" ht="13.5">
      <c r="A268" s="245"/>
      <c r="B268" s="245"/>
      <c r="C268" s="116">
        <v>2130701</v>
      </c>
      <c r="D268" s="116" t="s">
        <v>454</v>
      </c>
      <c r="E268" s="112">
        <v>251</v>
      </c>
    </row>
    <row r="269" spans="1:5" ht="13.5">
      <c r="A269" s="245"/>
      <c r="B269" s="245"/>
      <c r="C269" s="116">
        <v>2130705</v>
      </c>
      <c r="D269" s="116" t="s">
        <v>455</v>
      </c>
      <c r="E269" s="112">
        <v>1318</v>
      </c>
    </row>
    <row r="270" spans="1:5" ht="13.5">
      <c r="A270" s="245"/>
      <c r="B270" s="245"/>
      <c r="C270" s="116">
        <v>21308</v>
      </c>
      <c r="D270" s="242" t="s">
        <v>456</v>
      </c>
      <c r="E270" s="112">
        <f>SUM(E271:E271)</f>
        <v>1118</v>
      </c>
    </row>
    <row r="271" spans="1:5" ht="13.5">
      <c r="A271" s="245"/>
      <c r="B271" s="245"/>
      <c r="C271" s="116">
        <v>2130803</v>
      </c>
      <c r="D271" s="116" t="s">
        <v>457</v>
      </c>
      <c r="E271" s="112">
        <v>1118</v>
      </c>
    </row>
    <row r="272" spans="1:5" ht="13.5">
      <c r="A272" s="245"/>
      <c r="B272" s="245"/>
      <c r="C272" s="116">
        <v>21399</v>
      </c>
      <c r="D272" s="242" t="s">
        <v>458</v>
      </c>
      <c r="E272" s="112">
        <f>E273</f>
        <v>55</v>
      </c>
    </row>
    <row r="273" spans="1:5" ht="13.5">
      <c r="A273" s="245"/>
      <c r="B273" s="245"/>
      <c r="C273" s="116">
        <v>2139999</v>
      </c>
      <c r="D273" s="116" t="s">
        <v>459</v>
      </c>
      <c r="E273" s="112">
        <v>55</v>
      </c>
    </row>
    <row r="274" spans="1:5" ht="13.5">
      <c r="A274" s="245"/>
      <c r="B274" s="245"/>
      <c r="C274" s="116">
        <v>214</v>
      </c>
      <c r="D274" s="242" t="s">
        <v>460</v>
      </c>
      <c r="E274" s="112">
        <f>SUM(E275,E281,)</f>
        <v>2451</v>
      </c>
    </row>
    <row r="275" spans="1:5" ht="13.5">
      <c r="A275" s="245"/>
      <c r="B275" s="245"/>
      <c r="C275" s="116">
        <v>21401</v>
      </c>
      <c r="D275" s="242" t="s">
        <v>461</v>
      </c>
      <c r="E275" s="112">
        <f>SUM(E276:E280)</f>
        <v>2226</v>
      </c>
    </row>
    <row r="276" spans="1:5" ht="13.5">
      <c r="A276" s="245"/>
      <c r="B276" s="245"/>
      <c r="C276" s="116">
        <v>2140101</v>
      </c>
      <c r="D276" s="116" t="s">
        <v>216</v>
      </c>
      <c r="E276" s="112">
        <v>567</v>
      </c>
    </row>
    <row r="277" spans="1:5" ht="13.5">
      <c r="A277" s="245"/>
      <c r="B277" s="245"/>
      <c r="C277" s="116">
        <v>2140104</v>
      </c>
      <c r="D277" s="116" t="s">
        <v>462</v>
      </c>
      <c r="E277" s="112">
        <v>201</v>
      </c>
    </row>
    <row r="278" spans="1:5" ht="13.5">
      <c r="A278" s="245"/>
      <c r="B278" s="245"/>
      <c r="C278" s="116">
        <v>2140106</v>
      </c>
      <c r="D278" s="116" t="s">
        <v>463</v>
      </c>
      <c r="E278" s="112">
        <v>4</v>
      </c>
    </row>
    <row r="279" spans="1:5" ht="13.5">
      <c r="A279" s="245"/>
      <c r="B279" s="245"/>
      <c r="C279" s="116">
        <v>2140112</v>
      </c>
      <c r="D279" s="116" t="s">
        <v>464</v>
      </c>
      <c r="E279" s="112">
        <v>79</v>
      </c>
    </row>
    <row r="280" spans="1:5" ht="13.5">
      <c r="A280" s="245"/>
      <c r="B280" s="245"/>
      <c r="C280" s="116">
        <v>2140199</v>
      </c>
      <c r="D280" s="116" t="s">
        <v>465</v>
      </c>
      <c r="E280" s="112">
        <v>1375</v>
      </c>
    </row>
    <row r="281" spans="1:5" ht="13.5">
      <c r="A281" s="245"/>
      <c r="B281" s="245"/>
      <c r="C281" s="116">
        <v>21404</v>
      </c>
      <c r="D281" s="242" t="s">
        <v>466</v>
      </c>
      <c r="E281" s="112">
        <f>SUM(E282:E283)</f>
        <v>225</v>
      </c>
    </row>
    <row r="282" spans="1:5" ht="13.5">
      <c r="A282" s="245"/>
      <c r="B282" s="245"/>
      <c r="C282" s="116">
        <v>2140401</v>
      </c>
      <c r="D282" s="116" t="s">
        <v>467</v>
      </c>
      <c r="E282" s="112">
        <v>86</v>
      </c>
    </row>
    <row r="283" spans="1:5" ht="13.5">
      <c r="A283" s="245"/>
      <c r="B283" s="245"/>
      <c r="C283" s="116">
        <v>2140403</v>
      </c>
      <c r="D283" s="116" t="s">
        <v>468</v>
      </c>
      <c r="E283" s="112">
        <v>139</v>
      </c>
    </row>
    <row r="284" spans="1:5" ht="13.5">
      <c r="A284" s="245"/>
      <c r="B284" s="245"/>
      <c r="C284" s="116">
        <v>215</v>
      </c>
      <c r="D284" s="242" t="s">
        <v>469</v>
      </c>
      <c r="E284" s="112">
        <f>SUM(E285,E288,)</f>
        <v>350</v>
      </c>
    </row>
    <row r="285" spans="1:5" ht="13.5">
      <c r="A285" s="245"/>
      <c r="B285" s="245"/>
      <c r="C285" s="116">
        <v>21506</v>
      </c>
      <c r="D285" s="242" t="s">
        <v>470</v>
      </c>
      <c r="E285" s="112">
        <f>SUM(E286:E287)</f>
        <v>241</v>
      </c>
    </row>
    <row r="286" spans="1:5" ht="13.5">
      <c r="A286" s="245"/>
      <c r="B286" s="245"/>
      <c r="C286" s="116">
        <v>2150601</v>
      </c>
      <c r="D286" s="116" t="s">
        <v>216</v>
      </c>
      <c r="E286" s="112">
        <v>233</v>
      </c>
    </row>
    <row r="287" spans="1:5" ht="13.5">
      <c r="A287" s="245"/>
      <c r="B287" s="245"/>
      <c r="C287" s="116">
        <v>2150699</v>
      </c>
      <c r="D287" s="116" t="s">
        <v>471</v>
      </c>
      <c r="E287" s="112">
        <v>8</v>
      </c>
    </row>
    <row r="288" spans="1:5" ht="13.5">
      <c r="A288" s="245"/>
      <c r="B288" s="245"/>
      <c r="C288" s="116">
        <v>21508</v>
      </c>
      <c r="D288" s="242" t="s">
        <v>472</v>
      </c>
      <c r="E288" s="112">
        <f>SUM(E289:E290)</f>
        <v>109</v>
      </c>
    </row>
    <row r="289" spans="1:5" ht="13.5">
      <c r="A289" s="245"/>
      <c r="B289" s="245"/>
      <c r="C289" s="116">
        <v>2150801</v>
      </c>
      <c r="D289" s="116" t="s">
        <v>216</v>
      </c>
      <c r="E289" s="112">
        <v>89</v>
      </c>
    </row>
    <row r="290" spans="1:5" ht="13.5">
      <c r="A290" s="245"/>
      <c r="B290" s="245"/>
      <c r="C290" s="116">
        <v>2150805</v>
      </c>
      <c r="D290" s="116" t="s">
        <v>473</v>
      </c>
      <c r="E290" s="112">
        <v>20</v>
      </c>
    </row>
    <row r="291" spans="1:5" ht="13.5">
      <c r="A291" s="245"/>
      <c r="B291" s="245"/>
      <c r="C291" s="116">
        <v>216</v>
      </c>
      <c r="D291" s="242" t="s">
        <v>474</v>
      </c>
      <c r="E291" s="112">
        <f>SUM(E292,E295,E297,)</f>
        <v>1931</v>
      </c>
    </row>
    <row r="292" spans="1:5" ht="13.5">
      <c r="A292" s="245"/>
      <c r="B292" s="245"/>
      <c r="C292" s="116">
        <v>21602</v>
      </c>
      <c r="D292" s="242" t="s">
        <v>475</v>
      </c>
      <c r="E292" s="112">
        <f>SUM(E293:E294)</f>
        <v>1762</v>
      </c>
    </row>
    <row r="293" spans="1:5" ht="13.5">
      <c r="A293" s="245"/>
      <c r="B293" s="245"/>
      <c r="C293" s="116">
        <v>2160250</v>
      </c>
      <c r="D293" s="116" t="s">
        <v>228</v>
      </c>
      <c r="E293" s="112">
        <v>252</v>
      </c>
    </row>
    <row r="294" spans="1:5" ht="13.5">
      <c r="A294" s="245"/>
      <c r="B294" s="245"/>
      <c r="C294" s="116">
        <v>2160299</v>
      </c>
      <c r="D294" s="116" t="s">
        <v>476</v>
      </c>
      <c r="E294" s="112">
        <v>1510</v>
      </c>
    </row>
    <row r="295" spans="1:5" ht="13.5">
      <c r="A295" s="245"/>
      <c r="B295" s="245"/>
      <c r="C295" s="116">
        <v>21605</v>
      </c>
      <c r="D295" s="242" t="s">
        <v>477</v>
      </c>
      <c r="E295" s="112">
        <f>SUM(E296:E296)</f>
        <v>165</v>
      </c>
    </row>
    <row r="296" spans="1:5" ht="13.5">
      <c r="A296" s="245"/>
      <c r="B296" s="245"/>
      <c r="C296" s="116">
        <v>2160505</v>
      </c>
      <c r="D296" s="116" t="s">
        <v>478</v>
      </c>
      <c r="E296" s="112">
        <v>165</v>
      </c>
    </row>
    <row r="297" spans="1:5" ht="13.5">
      <c r="A297" s="245"/>
      <c r="B297" s="245"/>
      <c r="C297" s="116">
        <v>21606</v>
      </c>
      <c r="D297" s="242" t="s">
        <v>479</v>
      </c>
      <c r="E297" s="112">
        <f>SUM(E298:E298)</f>
        <v>4</v>
      </c>
    </row>
    <row r="298" spans="1:5" ht="13.5">
      <c r="A298" s="245"/>
      <c r="B298" s="245"/>
      <c r="C298" s="116">
        <v>2160699</v>
      </c>
      <c r="D298" s="116" t="s">
        <v>480</v>
      </c>
      <c r="E298" s="112">
        <v>4</v>
      </c>
    </row>
    <row r="299" spans="1:5" ht="13.5">
      <c r="A299" s="245"/>
      <c r="B299" s="245"/>
      <c r="C299" s="116">
        <v>220</v>
      </c>
      <c r="D299" s="242" t="s">
        <v>481</v>
      </c>
      <c r="E299" s="112">
        <f>SUM(E300,E305,)</f>
        <v>1246</v>
      </c>
    </row>
    <row r="300" spans="1:5" ht="13.5">
      <c r="A300" s="245"/>
      <c r="B300" s="245"/>
      <c r="C300" s="116">
        <v>22001</v>
      </c>
      <c r="D300" s="242" t="s">
        <v>482</v>
      </c>
      <c r="E300" s="112">
        <f>SUM(E301:E304)</f>
        <v>1217</v>
      </c>
    </row>
    <row r="301" spans="1:5" ht="13.5">
      <c r="A301" s="245"/>
      <c r="B301" s="245"/>
      <c r="C301" s="116">
        <v>2200102</v>
      </c>
      <c r="D301" s="116" t="s">
        <v>253</v>
      </c>
      <c r="E301" s="112">
        <v>368</v>
      </c>
    </row>
    <row r="302" spans="1:5" ht="13.5">
      <c r="A302" s="245"/>
      <c r="B302" s="245"/>
      <c r="C302" s="116">
        <v>2200105</v>
      </c>
      <c r="D302" s="116" t="s">
        <v>483</v>
      </c>
      <c r="E302" s="112">
        <v>50</v>
      </c>
    </row>
    <row r="303" spans="1:5" ht="13.5">
      <c r="A303" s="245"/>
      <c r="B303" s="245"/>
      <c r="C303" s="116">
        <v>2200111</v>
      </c>
      <c r="D303" s="116" t="s">
        <v>484</v>
      </c>
      <c r="E303" s="112">
        <v>268</v>
      </c>
    </row>
    <row r="304" spans="1:5" ht="13.5">
      <c r="A304" s="245"/>
      <c r="B304" s="245"/>
      <c r="C304" s="116">
        <v>2200199</v>
      </c>
      <c r="D304" s="116" t="s">
        <v>485</v>
      </c>
      <c r="E304" s="112">
        <v>531</v>
      </c>
    </row>
    <row r="305" spans="1:5" ht="13.5">
      <c r="A305" s="245"/>
      <c r="B305" s="245"/>
      <c r="C305" s="116">
        <v>22005</v>
      </c>
      <c r="D305" s="242" t="s">
        <v>486</v>
      </c>
      <c r="E305" s="112">
        <f>SUM(E306:E307)</f>
        <v>29</v>
      </c>
    </row>
    <row r="306" spans="1:5" ht="13.5">
      <c r="A306" s="245"/>
      <c r="B306" s="245"/>
      <c r="C306" s="116">
        <v>2200501</v>
      </c>
      <c r="D306" s="116" t="s">
        <v>216</v>
      </c>
      <c r="E306" s="112">
        <v>10</v>
      </c>
    </row>
    <row r="307" spans="1:5" ht="13.5">
      <c r="A307" s="245"/>
      <c r="B307" s="245"/>
      <c r="C307" s="116">
        <v>2200504</v>
      </c>
      <c r="D307" s="116" t="s">
        <v>487</v>
      </c>
      <c r="E307" s="112">
        <v>19</v>
      </c>
    </row>
    <row r="308" spans="1:5" ht="13.5">
      <c r="A308" s="245"/>
      <c r="B308" s="245"/>
      <c r="C308" s="116">
        <v>221</v>
      </c>
      <c r="D308" s="242" t="s">
        <v>488</v>
      </c>
      <c r="E308" s="112">
        <f>SUM(E309,E315,E317)</f>
        <v>3133</v>
      </c>
    </row>
    <row r="309" spans="1:5" ht="13.5">
      <c r="A309" s="245"/>
      <c r="B309" s="245"/>
      <c r="C309" s="116">
        <v>22101</v>
      </c>
      <c r="D309" s="242" t="s">
        <v>489</v>
      </c>
      <c r="E309" s="112">
        <f>SUM(E310:E314)</f>
        <v>1072</v>
      </c>
    </row>
    <row r="310" spans="1:5" ht="13.5">
      <c r="A310" s="245"/>
      <c r="B310" s="245"/>
      <c r="C310" s="116">
        <v>2210101</v>
      </c>
      <c r="D310" s="116" t="s">
        <v>490</v>
      </c>
      <c r="E310" s="112">
        <v>258</v>
      </c>
    </row>
    <row r="311" spans="1:5" ht="13.5">
      <c r="A311" s="245"/>
      <c r="B311" s="245"/>
      <c r="C311" s="116">
        <v>2210103</v>
      </c>
      <c r="D311" s="116" t="s">
        <v>491</v>
      </c>
      <c r="E311" s="112">
        <v>230</v>
      </c>
    </row>
    <row r="312" spans="1:5" ht="13.5">
      <c r="A312" s="245"/>
      <c r="B312" s="245"/>
      <c r="C312" s="116">
        <v>2210105</v>
      </c>
      <c r="D312" s="116" t="s">
        <v>492</v>
      </c>
      <c r="E312" s="112">
        <v>156</v>
      </c>
    </row>
    <row r="313" spans="1:5" ht="13.5">
      <c r="A313" s="245"/>
      <c r="B313" s="245"/>
      <c r="C313" s="116">
        <v>2210107</v>
      </c>
      <c r="D313" s="116" t="s">
        <v>493</v>
      </c>
      <c r="E313" s="112">
        <v>152</v>
      </c>
    </row>
    <row r="314" spans="1:5" ht="13.5">
      <c r="A314" s="245"/>
      <c r="B314" s="245"/>
      <c r="C314" s="116">
        <v>2210199</v>
      </c>
      <c r="D314" s="116" t="s">
        <v>494</v>
      </c>
      <c r="E314" s="112">
        <v>276</v>
      </c>
    </row>
    <row r="315" spans="1:5" ht="13.5">
      <c r="A315" s="245"/>
      <c r="B315" s="245"/>
      <c r="C315" s="116">
        <v>22102</v>
      </c>
      <c r="D315" s="242" t="s">
        <v>495</v>
      </c>
      <c r="E315" s="112">
        <f>SUM(E316:E316)</f>
        <v>2037</v>
      </c>
    </row>
    <row r="316" spans="1:5" ht="13.5">
      <c r="A316" s="245"/>
      <c r="B316" s="245"/>
      <c r="C316" s="116">
        <v>2210201</v>
      </c>
      <c r="D316" s="116" t="s">
        <v>496</v>
      </c>
      <c r="E316" s="112">
        <v>2037</v>
      </c>
    </row>
    <row r="317" spans="1:5" ht="13.5">
      <c r="A317" s="245"/>
      <c r="B317" s="245"/>
      <c r="C317" s="116">
        <v>22103</v>
      </c>
      <c r="D317" s="242" t="s">
        <v>497</v>
      </c>
      <c r="E317" s="112">
        <f>SUM(E318:E318)</f>
        <v>24</v>
      </c>
    </row>
    <row r="318" spans="1:5" ht="13.5">
      <c r="A318" s="245"/>
      <c r="B318" s="245"/>
      <c r="C318" s="116">
        <v>2210399</v>
      </c>
      <c r="D318" s="116" t="s">
        <v>498</v>
      </c>
      <c r="E318" s="112">
        <v>24</v>
      </c>
    </row>
    <row r="319" spans="1:5" ht="13.5">
      <c r="A319" s="245"/>
      <c r="B319" s="245"/>
      <c r="C319" s="116">
        <v>222</v>
      </c>
      <c r="D319" s="242" t="s">
        <v>499</v>
      </c>
      <c r="E319" s="112">
        <f>SUM(E320,E323,)</f>
        <v>493</v>
      </c>
    </row>
    <row r="320" spans="1:5" ht="13.5">
      <c r="A320" s="245"/>
      <c r="B320" s="245"/>
      <c r="C320" s="116">
        <v>22201</v>
      </c>
      <c r="D320" s="242" t="s">
        <v>500</v>
      </c>
      <c r="E320" s="112">
        <f>SUM(E321:E322)</f>
        <v>359</v>
      </c>
    </row>
    <row r="321" spans="1:5" ht="13.5">
      <c r="A321" s="245"/>
      <c r="B321" s="245"/>
      <c r="C321" s="116">
        <v>2220101</v>
      </c>
      <c r="D321" s="116" t="s">
        <v>216</v>
      </c>
      <c r="E321" s="112">
        <v>303</v>
      </c>
    </row>
    <row r="322" spans="1:5" ht="13.5">
      <c r="A322" s="245"/>
      <c r="B322" s="245"/>
      <c r="C322" s="116">
        <v>2220199</v>
      </c>
      <c r="D322" s="116" t="s">
        <v>501</v>
      </c>
      <c r="E322" s="112">
        <v>56</v>
      </c>
    </row>
    <row r="323" spans="1:5" ht="13.5">
      <c r="A323" s="245"/>
      <c r="B323" s="245"/>
      <c r="C323" s="116">
        <v>22204</v>
      </c>
      <c r="D323" s="242" t="s">
        <v>502</v>
      </c>
      <c r="E323" s="112">
        <f>SUM(E324:E324)</f>
        <v>134</v>
      </c>
    </row>
    <row r="324" spans="1:5" ht="13.5">
      <c r="A324" s="245"/>
      <c r="B324" s="245"/>
      <c r="C324" s="116">
        <v>2220401</v>
      </c>
      <c r="D324" s="116" t="s">
        <v>503</v>
      </c>
      <c r="E324" s="112">
        <v>134</v>
      </c>
    </row>
    <row r="325" spans="1:5" ht="13.5">
      <c r="A325" s="245"/>
      <c r="B325" s="245"/>
      <c r="C325" s="116">
        <v>232</v>
      </c>
      <c r="D325" s="242" t="s">
        <v>504</v>
      </c>
      <c r="E325" s="112">
        <f>SUM(E326)</f>
        <v>584</v>
      </c>
    </row>
    <row r="326" spans="1:5" ht="13.5">
      <c r="A326" s="245"/>
      <c r="B326" s="245"/>
      <c r="C326" s="116">
        <v>23203</v>
      </c>
      <c r="D326" s="242" t="s">
        <v>505</v>
      </c>
      <c r="E326" s="112">
        <f>SUM(E327:E328)</f>
        <v>584</v>
      </c>
    </row>
    <row r="327" spans="1:5" ht="13.5">
      <c r="A327" s="245"/>
      <c r="B327" s="245"/>
      <c r="C327" s="116">
        <v>2320301</v>
      </c>
      <c r="D327" s="116" t="s">
        <v>506</v>
      </c>
      <c r="E327" s="112">
        <v>552</v>
      </c>
    </row>
    <row r="328" spans="1:5" ht="13.5">
      <c r="A328" s="245"/>
      <c r="B328" s="245"/>
      <c r="C328" s="116">
        <v>2320304</v>
      </c>
      <c r="D328" s="116" t="s">
        <v>507</v>
      </c>
      <c r="E328" s="112">
        <v>32</v>
      </c>
    </row>
  </sheetData>
  <sheetProtection/>
  <mergeCells count="5">
    <mergeCell ref="A2:E2"/>
    <mergeCell ref="C3:E3"/>
    <mergeCell ref="C4:E4"/>
    <mergeCell ref="A5:B5"/>
    <mergeCell ref="C5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4">
      <selection activeCell="E40" sqref="E40"/>
    </sheetView>
  </sheetViews>
  <sheetFormatPr defaultColWidth="13.8515625" defaultRowHeight="15" customHeight="1"/>
  <cols>
    <col min="1" max="1" width="15.140625" style="3" customWidth="1"/>
    <col min="2" max="2" width="39.421875" style="3" customWidth="1"/>
    <col min="3" max="4" width="18.28125" style="3" customWidth="1"/>
    <col min="5" max="16384" width="13.8515625" style="3" customWidth="1"/>
  </cols>
  <sheetData>
    <row r="1" ht="15" customHeight="1">
      <c r="A1" s="106" t="s">
        <v>19</v>
      </c>
    </row>
    <row r="2" spans="1:4" ht="33.75" customHeight="1">
      <c r="A2" s="107" t="s">
        <v>18</v>
      </c>
      <c r="B2" s="107"/>
      <c r="C2" s="107"/>
      <c r="D2" s="107"/>
    </row>
    <row r="3" spans="1:3" ht="16.5" customHeight="1">
      <c r="A3" s="171" t="s">
        <v>508</v>
      </c>
      <c r="B3" s="171" t="s">
        <v>508</v>
      </c>
      <c r="C3" s="171" t="s">
        <v>508</v>
      </c>
    </row>
    <row r="4" spans="1:3" ht="16.5" customHeight="1">
      <c r="A4" s="171" t="s">
        <v>508</v>
      </c>
      <c r="B4" s="171" t="s">
        <v>508</v>
      </c>
      <c r="C4" s="172" t="s">
        <v>509</v>
      </c>
    </row>
    <row r="5" spans="1:4" ht="16.5" customHeight="1">
      <c r="A5" s="109" t="s">
        <v>207</v>
      </c>
      <c r="B5" s="109" t="s">
        <v>208</v>
      </c>
      <c r="C5" s="173" t="s">
        <v>510</v>
      </c>
      <c r="D5" s="173" t="s">
        <v>511</v>
      </c>
    </row>
    <row r="6" spans="1:4" ht="16.5" customHeight="1">
      <c r="A6" s="111" t="s">
        <v>508</v>
      </c>
      <c r="B6" s="174" t="s">
        <v>512</v>
      </c>
      <c r="C6" s="175">
        <f>SUM(C7,C12,C23,C31,C38,C42,C45,C49,C52,C58,C61,C66)</f>
        <v>181179</v>
      </c>
      <c r="D6" s="112">
        <f>SUM(D7,D12,D23,D31,D38,D42,D45,D49,D52,D58,D61,D66)</f>
        <v>74816</v>
      </c>
    </row>
    <row r="7" spans="1:4" ht="16.5" customHeight="1">
      <c r="A7" s="111" t="s">
        <v>513</v>
      </c>
      <c r="B7" s="174" t="s">
        <v>514</v>
      </c>
      <c r="C7" s="175">
        <f>SUM(C8:C11)</f>
        <v>16858</v>
      </c>
      <c r="D7" s="112">
        <f>SUM(D8:D11)</f>
        <v>15841</v>
      </c>
    </row>
    <row r="8" spans="1:4" ht="16.5" customHeight="1">
      <c r="A8" s="111" t="s">
        <v>515</v>
      </c>
      <c r="B8" s="176" t="s">
        <v>516</v>
      </c>
      <c r="C8" s="175">
        <v>12716</v>
      </c>
      <c r="D8" s="112">
        <v>12616</v>
      </c>
    </row>
    <row r="9" spans="1:4" ht="16.5" customHeight="1">
      <c r="A9" s="111" t="s">
        <v>517</v>
      </c>
      <c r="B9" s="176" t="s">
        <v>518</v>
      </c>
      <c r="C9" s="175">
        <v>1524</v>
      </c>
      <c r="D9" s="112">
        <v>613</v>
      </c>
    </row>
    <row r="10" spans="1:4" ht="16.5" customHeight="1">
      <c r="A10" s="111" t="s">
        <v>519</v>
      </c>
      <c r="B10" s="176" t="s">
        <v>496</v>
      </c>
      <c r="C10" s="175">
        <v>2037</v>
      </c>
      <c r="D10" s="112">
        <v>2037</v>
      </c>
    </row>
    <row r="11" spans="1:4" ht="16.5" customHeight="1">
      <c r="A11" s="111" t="s">
        <v>520</v>
      </c>
      <c r="B11" s="176" t="s">
        <v>521</v>
      </c>
      <c r="C11" s="175">
        <v>581</v>
      </c>
      <c r="D11" s="112">
        <v>575</v>
      </c>
    </row>
    <row r="12" spans="1:4" ht="16.5" customHeight="1">
      <c r="A12" s="111" t="s">
        <v>522</v>
      </c>
      <c r="B12" s="174" t="s">
        <v>523</v>
      </c>
      <c r="C12" s="175">
        <f>SUM(C13:C22)</f>
        <v>15114</v>
      </c>
      <c r="D12" s="112">
        <f>SUM(D13:D22)</f>
        <v>11855</v>
      </c>
    </row>
    <row r="13" spans="1:4" ht="16.5" customHeight="1">
      <c r="A13" s="111" t="s">
        <v>524</v>
      </c>
      <c r="B13" s="176" t="s">
        <v>525</v>
      </c>
      <c r="C13" s="175">
        <v>9345</v>
      </c>
      <c r="D13" s="112">
        <v>6214</v>
      </c>
    </row>
    <row r="14" spans="1:4" ht="16.5" customHeight="1">
      <c r="A14" s="111" t="s">
        <v>526</v>
      </c>
      <c r="B14" s="176" t="s">
        <v>527</v>
      </c>
      <c r="C14" s="175">
        <v>226</v>
      </c>
      <c r="D14" s="112">
        <v>221</v>
      </c>
    </row>
    <row r="15" spans="1:4" ht="16.5" customHeight="1">
      <c r="A15" s="111" t="s">
        <v>528</v>
      </c>
      <c r="B15" s="176" t="s">
        <v>529</v>
      </c>
      <c r="C15" s="175">
        <v>191</v>
      </c>
      <c r="D15" s="112">
        <v>129</v>
      </c>
    </row>
    <row r="16" spans="1:4" ht="16.5" customHeight="1">
      <c r="A16" s="111" t="s">
        <v>530</v>
      </c>
      <c r="B16" s="176" t="s">
        <v>531</v>
      </c>
      <c r="C16" s="175">
        <v>308</v>
      </c>
      <c r="D16" s="112">
        <v>246</v>
      </c>
    </row>
    <row r="17" spans="1:4" ht="16.5" customHeight="1">
      <c r="A17" s="111" t="s">
        <v>532</v>
      </c>
      <c r="B17" s="176" t="s">
        <v>533</v>
      </c>
      <c r="C17" s="175">
        <v>1992</v>
      </c>
      <c r="D17" s="112">
        <v>1838</v>
      </c>
    </row>
    <row r="18" spans="1:4" ht="16.5" customHeight="1">
      <c r="A18" s="111" t="s">
        <v>534</v>
      </c>
      <c r="B18" s="176" t="s">
        <v>535</v>
      </c>
      <c r="C18" s="175">
        <v>299</v>
      </c>
      <c r="D18" s="112">
        <v>299</v>
      </c>
    </row>
    <row r="19" spans="1:4" ht="16.5" customHeight="1">
      <c r="A19" s="111" t="s">
        <v>536</v>
      </c>
      <c r="B19" s="176" t="s">
        <v>537</v>
      </c>
      <c r="C19" s="175">
        <v>0</v>
      </c>
      <c r="D19" s="112">
        <v>0</v>
      </c>
    </row>
    <row r="20" spans="1:4" ht="16.5" customHeight="1">
      <c r="A20" s="111" t="s">
        <v>538</v>
      </c>
      <c r="B20" s="176" t="s">
        <v>539</v>
      </c>
      <c r="C20" s="175">
        <v>298</v>
      </c>
      <c r="D20" s="112">
        <v>271</v>
      </c>
    </row>
    <row r="21" spans="1:4" ht="16.5" customHeight="1">
      <c r="A21" s="111" t="s">
        <v>540</v>
      </c>
      <c r="B21" s="176" t="s">
        <v>541</v>
      </c>
      <c r="C21" s="175">
        <v>535</v>
      </c>
      <c r="D21" s="112">
        <v>502</v>
      </c>
    </row>
    <row r="22" spans="1:4" ht="16.5" customHeight="1">
      <c r="A22" s="111" t="s">
        <v>542</v>
      </c>
      <c r="B22" s="176" t="s">
        <v>543</v>
      </c>
      <c r="C22" s="175">
        <v>1920</v>
      </c>
      <c r="D22" s="112">
        <v>2135</v>
      </c>
    </row>
    <row r="23" spans="1:4" ht="16.5" customHeight="1">
      <c r="A23" s="111" t="s">
        <v>544</v>
      </c>
      <c r="B23" s="174" t="s">
        <v>545</v>
      </c>
      <c r="C23" s="175">
        <f>SUM(C24:C30)</f>
        <v>33561</v>
      </c>
      <c r="D23" s="112">
        <f>SUM(D24:D30)</f>
        <v>6876</v>
      </c>
    </row>
    <row r="24" spans="1:4" ht="16.5" customHeight="1">
      <c r="A24" s="111" t="s">
        <v>546</v>
      </c>
      <c r="B24" s="176" t="s">
        <v>547</v>
      </c>
      <c r="C24" s="175">
        <v>399</v>
      </c>
      <c r="D24" s="112">
        <v>299</v>
      </c>
    </row>
    <row r="25" spans="1:4" ht="16.5" customHeight="1">
      <c r="A25" s="111" t="s">
        <v>548</v>
      </c>
      <c r="B25" s="176" t="s">
        <v>549</v>
      </c>
      <c r="C25" s="175">
        <v>28838</v>
      </c>
      <c r="D25" s="112">
        <v>3927</v>
      </c>
    </row>
    <row r="26" spans="1:4" ht="16.5" customHeight="1">
      <c r="A26" s="111" t="s">
        <v>550</v>
      </c>
      <c r="B26" s="176" t="s">
        <v>551</v>
      </c>
      <c r="C26" s="175">
        <v>109</v>
      </c>
      <c r="D26" s="112">
        <v>109</v>
      </c>
    </row>
    <row r="27" spans="1:4" ht="16.5" customHeight="1">
      <c r="A27" s="111" t="s">
        <v>552</v>
      </c>
      <c r="B27" s="176" t="s">
        <v>553</v>
      </c>
      <c r="C27" s="175">
        <v>1390</v>
      </c>
      <c r="D27" s="112">
        <v>1380</v>
      </c>
    </row>
    <row r="28" spans="1:4" ht="16.5" customHeight="1">
      <c r="A28" s="111" t="s">
        <v>554</v>
      </c>
      <c r="B28" s="176" t="s">
        <v>555</v>
      </c>
      <c r="C28" s="175">
        <v>894</v>
      </c>
      <c r="D28" s="112">
        <v>523</v>
      </c>
    </row>
    <row r="29" spans="1:4" ht="16.5" customHeight="1">
      <c r="A29" s="111" t="s">
        <v>556</v>
      </c>
      <c r="B29" s="176" t="s">
        <v>557</v>
      </c>
      <c r="C29" s="175">
        <v>1859</v>
      </c>
      <c r="D29" s="112">
        <v>566</v>
      </c>
    </row>
    <row r="30" spans="1:4" ht="16.5" customHeight="1">
      <c r="A30" s="111" t="s">
        <v>558</v>
      </c>
      <c r="B30" s="176" t="s">
        <v>559</v>
      </c>
      <c r="C30" s="175">
        <v>72</v>
      </c>
      <c r="D30" s="112">
        <v>72</v>
      </c>
    </row>
    <row r="31" spans="1:4" ht="16.5" customHeight="1">
      <c r="A31" s="111" t="s">
        <v>560</v>
      </c>
      <c r="B31" s="174" t="s">
        <v>561</v>
      </c>
      <c r="C31" s="175">
        <f>SUM(C32:C37)</f>
        <v>7488</v>
      </c>
      <c r="D31" s="112">
        <f>SUM(D32:D37)</f>
        <v>2015</v>
      </c>
    </row>
    <row r="32" spans="1:4" ht="16.5" customHeight="1">
      <c r="A32" s="111" t="s">
        <v>562</v>
      </c>
      <c r="B32" s="176" t="s">
        <v>547</v>
      </c>
      <c r="C32" s="175">
        <v>0</v>
      </c>
      <c r="D32" s="112">
        <v>0</v>
      </c>
    </row>
    <row r="33" spans="1:4" ht="16.5" customHeight="1">
      <c r="A33" s="111" t="s">
        <v>563</v>
      </c>
      <c r="B33" s="176" t="s">
        <v>549</v>
      </c>
      <c r="C33" s="175">
        <v>4394</v>
      </c>
      <c r="D33" s="112">
        <v>1896</v>
      </c>
    </row>
    <row r="34" spans="1:4" ht="16.5" customHeight="1">
      <c r="A34" s="111" t="s">
        <v>564</v>
      </c>
      <c r="B34" s="176" t="s">
        <v>551</v>
      </c>
      <c r="C34" s="175">
        <v>0</v>
      </c>
      <c r="D34" s="112">
        <v>0</v>
      </c>
    </row>
    <row r="35" spans="1:4" ht="16.5" customHeight="1">
      <c r="A35" s="111" t="s">
        <v>565</v>
      </c>
      <c r="B35" s="176" t="s">
        <v>555</v>
      </c>
      <c r="C35" s="175">
        <v>1062</v>
      </c>
      <c r="D35" s="112">
        <v>114</v>
      </c>
    </row>
    <row r="36" spans="1:4" ht="16.5" customHeight="1">
      <c r="A36" s="111" t="s">
        <v>566</v>
      </c>
      <c r="B36" s="176" t="s">
        <v>557</v>
      </c>
      <c r="C36" s="175">
        <v>2027</v>
      </c>
      <c r="D36" s="112">
        <v>0</v>
      </c>
    </row>
    <row r="37" spans="1:4" ht="16.5" customHeight="1">
      <c r="A37" s="111" t="s">
        <v>567</v>
      </c>
      <c r="B37" s="176" t="s">
        <v>559</v>
      </c>
      <c r="C37" s="175">
        <v>5</v>
      </c>
      <c r="D37" s="112">
        <v>5</v>
      </c>
    </row>
    <row r="38" spans="1:4" ht="16.5" customHeight="1">
      <c r="A38" s="111" t="s">
        <v>568</v>
      </c>
      <c r="B38" s="174" t="s">
        <v>569</v>
      </c>
      <c r="C38" s="175">
        <f>SUM(C39:C41)</f>
        <v>25559</v>
      </c>
      <c r="D38" s="112">
        <f>SUM(D39:D41)</f>
        <v>23865</v>
      </c>
    </row>
    <row r="39" spans="1:4" ht="16.5" customHeight="1">
      <c r="A39" s="111" t="s">
        <v>570</v>
      </c>
      <c r="B39" s="176" t="s">
        <v>571</v>
      </c>
      <c r="C39" s="175">
        <v>21586</v>
      </c>
      <c r="D39" s="112">
        <v>20898</v>
      </c>
    </row>
    <row r="40" spans="1:4" ht="16.5" customHeight="1">
      <c r="A40" s="111" t="s">
        <v>572</v>
      </c>
      <c r="B40" s="176" t="s">
        <v>573</v>
      </c>
      <c r="C40" s="175">
        <v>3920</v>
      </c>
      <c r="D40" s="112">
        <v>2925</v>
      </c>
    </row>
    <row r="41" spans="1:4" ht="16.5" customHeight="1">
      <c r="A41" s="111" t="s">
        <v>574</v>
      </c>
      <c r="B41" s="176" t="s">
        <v>575</v>
      </c>
      <c r="C41" s="175">
        <v>53</v>
      </c>
      <c r="D41" s="112">
        <v>42</v>
      </c>
    </row>
    <row r="42" spans="1:4" ht="16.5" customHeight="1">
      <c r="A42" s="111" t="s">
        <v>576</v>
      </c>
      <c r="B42" s="174" t="s">
        <v>577</v>
      </c>
      <c r="C42" s="175">
        <f>SUM(C43:C44)</f>
        <v>9911</v>
      </c>
      <c r="D42" s="112">
        <f>SUM(D43:D44)</f>
        <v>1455</v>
      </c>
    </row>
    <row r="43" spans="1:4" ht="16.5" customHeight="1">
      <c r="A43" s="111" t="s">
        <v>578</v>
      </c>
      <c r="B43" s="176" t="s">
        <v>579</v>
      </c>
      <c r="C43" s="175">
        <v>6714</v>
      </c>
      <c r="D43" s="112">
        <v>1454</v>
      </c>
    </row>
    <row r="44" spans="1:4" ht="16.5" customHeight="1">
      <c r="A44" s="111" t="s">
        <v>580</v>
      </c>
      <c r="B44" s="176" t="s">
        <v>581</v>
      </c>
      <c r="C44" s="175">
        <v>3197</v>
      </c>
      <c r="D44" s="112">
        <v>1</v>
      </c>
    </row>
    <row r="45" spans="1:4" ht="16.5" customHeight="1">
      <c r="A45" s="111" t="s">
        <v>582</v>
      </c>
      <c r="B45" s="174" t="s">
        <v>583</v>
      </c>
      <c r="C45" s="175">
        <f>SUM(C46:C48)</f>
        <v>36089</v>
      </c>
      <c r="D45" s="112">
        <f>SUM(D46:D48)</f>
        <v>2231</v>
      </c>
    </row>
    <row r="46" spans="1:4" ht="16.5" customHeight="1">
      <c r="A46" s="111" t="s">
        <v>584</v>
      </c>
      <c r="B46" s="176" t="s">
        <v>585</v>
      </c>
      <c r="C46" s="175">
        <v>27385</v>
      </c>
      <c r="D46" s="112">
        <v>798</v>
      </c>
    </row>
    <row r="47" spans="1:4" ht="16.5" customHeight="1">
      <c r="A47" s="111" t="s">
        <v>586</v>
      </c>
      <c r="B47" s="176" t="s">
        <v>587</v>
      </c>
      <c r="C47" s="175">
        <v>1413</v>
      </c>
      <c r="D47" s="112">
        <v>134</v>
      </c>
    </row>
    <row r="48" spans="1:4" ht="16.5" customHeight="1">
      <c r="A48" s="111" t="s">
        <v>588</v>
      </c>
      <c r="B48" s="176" t="s">
        <v>589</v>
      </c>
      <c r="C48" s="175">
        <v>7291</v>
      </c>
      <c r="D48" s="112">
        <v>1299</v>
      </c>
    </row>
    <row r="49" spans="1:4" ht="16.5" customHeight="1">
      <c r="A49" s="111" t="s">
        <v>590</v>
      </c>
      <c r="B49" s="174" t="s">
        <v>591</v>
      </c>
      <c r="C49" s="175">
        <f>SUM(C50:C51)</f>
        <v>0</v>
      </c>
      <c r="D49" s="112">
        <f>SUM(D50:D51)</f>
        <v>0</v>
      </c>
    </row>
    <row r="50" spans="1:4" ht="16.5" customHeight="1">
      <c r="A50" s="111" t="s">
        <v>592</v>
      </c>
      <c r="B50" s="176" t="s">
        <v>593</v>
      </c>
      <c r="C50" s="175">
        <v>0</v>
      </c>
      <c r="D50" s="112">
        <v>0</v>
      </c>
    </row>
    <row r="51" spans="1:4" ht="16.5" customHeight="1">
      <c r="A51" s="111" t="s">
        <v>594</v>
      </c>
      <c r="B51" s="176" t="s">
        <v>595</v>
      </c>
      <c r="C51" s="175">
        <v>0</v>
      </c>
      <c r="D51" s="112">
        <v>0</v>
      </c>
    </row>
    <row r="52" spans="1:4" ht="16.5" customHeight="1">
      <c r="A52" s="111" t="s">
        <v>596</v>
      </c>
      <c r="B52" s="174" t="s">
        <v>597</v>
      </c>
      <c r="C52" s="175">
        <f>SUM(C53:C57)</f>
        <v>31890</v>
      </c>
      <c r="D52" s="112">
        <f>SUM(D53:D57)</f>
        <v>8217</v>
      </c>
    </row>
    <row r="53" spans="1:4" ht="16.5" customHeight="1">
      <c r="A53" s="111" t="s">
        <v>598</v>
      </c>
      <c r="B53" s="176" t="s">
        <v>599</v>
      </c>
      <c r="C53" s="175">
        <v>21970</v>
      </c>
      <c r="D53" s="112">
        <v>4140</v>
      </c>
    </row>
    <row r="54" spans="1:4" ht="16.5" customHeight="1">
      <c r="A54" s="111" t="s">
        <v>600</v>
      </c>
      <c r="B54" s="176" t="s">
        <v>601</v>
      </c>
      <c r="C54" s="175">
        <v>760</v>
      </c>
      <c r="D54" s="112">
        <v>69</v>
      </c>
    </row>
    <row r="55" spans="1:4" ht="16.5" customHeight="1">
      <c r="A55" s="111" t="s">
        <v>602</v>
      </c>
      <c r="B55" s="176" t="s">
        <v>603</v>
      </c>
      <c r="C55" s="175">
        <v>4535</v>
      </c>
      <c r="D55" s="112">
        <v>438</v>
      </c>
    </row>
    <row r="56" spans="1:4" ht="16.5" customHeight="1">
      <c r="A56" s="111" t="s">
        <v>604</v>
      </c>
      <c r="B56" s="176" t="s">
        <v>605</v>
      </c>
      <c r="C56" s="175">
        <v>2999</v>
      </c>
      <c r="D56" s="112">
        <v>2999</v>
      </c>
    </row>
    <row r="57" spans="1:4" ht="16.5" customHeight="1">
      <c r="A57" s="111" t="s">
        <v>606</v>
      </c>
      <c r="B57" s="176" t="s">
        <v>607</v>
      </c>
      <c r="C57" s="175">
        <v>1626</v>
      </c>
      <c r="D57" s="112">
        <v>571</v>
      </c>
    </row>
    <row r="58" spans="1:4" ht="16.5" customHeight="1">
      <c r="A58" s="111" t="s">
        <v>608</v>
      </c>
      <c r="B58" s="174" t="s">
        <v>609</v>
      </c>
      <c r="C58" s="175">
        <f>SUM(C59:C60)</f>
        <v>4125</v>
      </c>
      <c r="D58" s="112">
        <f>SUM(D59:D60)</f>
        <v>1877</v>
      </c>
    </row>
    <row r="59" spans="1:4" ht="16.5" customHeight="1">
      <c r="A59" s="111" t="s">
        <v>610</v>
      </c>
      <c r="B59" s="176" t="s">
        <v>611</v>
      </c>
      <c r="C59" s="175">
        <v>4125</v>
      </c>
      <c r="D59" s="112">
        <v>1877</v>
      </c>
    </row>
    <row r="60" spans="1:4" ht="16.5" customHeight="1">
      <c r="A60" s="111" t="s">
        <v>612</v>
      </c>
      <c r="B60" s="176" t="s">
        <v>613</v>
      </c>
      <c r="C60" s="175">
        <v>0</v>
      </c>
      <c r="D60" s="112">
        <v>0</v>
      </c>
    </row>
    <row r="61" spans="1:4" ht="16.5" customHeight="1">
      <c r="A61" s="111" t="s">
        <v>614</v>
      </c>
      <c r="B61" s="174" t="s">
        <v>615</v>
      </c>
      <c r="C61" s="175">
        <f>SUM(C62:C65)</f>
        <v>584</v>
      </c>
      <c r="D61" s="112">
        <f>SUM(D62:D65)</f>
        <v>584</v>
      </c>
    </row>
    <row r="62" spans="1:4" ht="16.5" customHeight="1">
      <c r="A62" s="111" t="s">
        <v>616</v>
      </c>
      <c r="B62" s="176" t="s">
        <v>617</v>
      </c>
      <c r="C62" s="175">
        <v>584</v>
      </c>
      <c r="D62" s="112">
        <v>584</v>
      </c>
    </row>
    <row r="63" spans="1:4" ht="16.5" customHeight="1">
      <c r="A63" s="111" t="s">
        <v>618</v>
      </c>
      <c r="B63" s="176" t="s">
        <v>619</v>
      </c>
      <c r="C63" s="175">
        <v>0</v>
      </c>
      <c r="D63" s="112">
        <v>0</v>
      </c>
    </row>
    <row r="64" spans="1:4" ht="16.5" customHeight="1">
      <c r="A64" s="111" t="s">
        <v>620</v>
      </c>
      <c r="B64" s="176" t="s">
        <v>621</v>
      </c>
      <c r="C64" s="175">
        <v>0</v>
      </c>
      <c r="D64" s="112">
        <v>0</v>
      </c>
    </row>
    <row r="65" spans="1:4" ht="16.5" customHeight="1">
      <c r="A65" s="111" t="s">
        <v>622</v>
      </c>
      <c r="B65" s="176" t="s">
        <v>623</v>
      </c>
      <c r="C65" s="175">
        <v>0</v>
      </c>
      <c r="D65" s="112">
        <v>0</v>
      </c>
    </row>
    <row r="66" spans="1:4" ht="16.5" customHeight="1">
      <c r="A66" s="111" t="s">
        <v>624</v>
      </c>
      <c r="B66" s="174" t="s">
        <v>625</v>
      </c>
      <c r="C66" s="175">
        <f>SUM(C67:C70)</f>
        <v>0</v>
      </c>
      <c r="D66" s="177">
        <f>SUM(D67:D70)</f>
        <v>0</v>
      </c>
    </row>
    <row r="67" spans="1:4" ht="16.5" customHeight="1">
      <c r="A67" s="111" t="s">
        <v>626</v>
      </c>
      <c r="B67" s="176" t="s">
        <v>627</v>
      </c>
      <c r="C67" s="175">
        <v>0</v>
      </c>
      <c r="D67" s="112">
        <v>0</v>
      </c>
    </row>
    <row r="68" spans="1:4" ht="16.5" customHeight="1">
      <c r="A68" s="111" t="s">
        <v>628</v>
      </c>
      <c r="B68" s="176" t="s">
        <v>629</v>
      </c>
      <c r="C68" s="175">
        <v>0</v>
      </c>
      <c r="D68" s="178">
        <v>0</v>
      </c>
    </row>
    <row r="69" spans="1:4" ht="16.5" customHeight="1">
      <c r="A69" s="111" t="s">
        <v>630</v>
      </c>
      <c r="B69" s="176" t="s">
        <v>631</v>
      </c>
      <c r="C69" s="175">
        <v>0</v>
      </c>
      <c r="D69" s="112">
        <v>0</v>
      </c>
    </row>
    <row r="70" spans="1:4" ht="16.5" customHeight="1">
      <c r="A70" s="111" t="s">
        <v>632</v>
      </c>
      <c r="B70" s="176" t="s">
        <v>139</v>
      </c>
      <c r="C70" s="175">
        <v>0</v>
      </c>
      <c r="D70" s="112">
        <v>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16" sqref="G16"/>
    </sheetView>
  </sheetViews>
  <sheetFormatPr defaultColWidth="10.28125" defaultRowHeight="12.75"/>
  <cols>
    <col min="1" max="1" width="35.57421875" style="1" customWidth="1"/>
    <col min="2" max="2" width="7.57421875" style="1" customWidth="1"/>
    <col min="3" max="3" width="35.57421875" style="1" customWidth="1"/>
    <col min="4" max="4" width="15.140625" style="1" customWidth="1"/>
    <col min="5" max="16384" width="10.28125" style="1" customWidth="1"/>
  </cols>
  <sheetData>
    <row r="1" ht="24.75" customHeight="1">
      <c r="A1" s="106" t="s">
        <v>22</v>
      </c>
    </row>
    <row r="2" spans="1:4" ht="22.5">
      <c r="A2" s="107" t="s">
        <v>21</v>
      </c>
      <c r="B2" s="107"/>
      <c r="C2" s="107"/>
      <c r="D2" s="107"/>
    </row>
    <row r="3" spans="1:4" ht="12.75">
      <c r="A3" s="108"/>
      <c r="B3" s="108"/>
      <c r="C3" s="108"/>
      <c r="D3" s="108"/>
    </row>
    <row r="4" spans="1:4" ht="12.75">
      <c r="A4" s="108" t="s">
        <v>54</v>
      </c>
      <c r="B4" s="108"/>
      <c r="C4" s="108"/>
      <c r="D4" s="108"/>
    </row>
    <row r="5" spans="1:4" ht="31.5" customHeight="1">
      <c r="A5" s="226" t="s">
        <v>55</v>
      </c>
      <c r="B5" s="226" t="s">
        <v>209</v>
      </c>
      <c r="C5" s="226" t="s">
        <v>55</v>
      </c>
      <c r="D5" s="226" t="s">
        <v>209</v>
      </c>
    </row>
    <row r="6" spans="1:4" ht="31.5" customHeight="1">
      <c r="A6" s="227" t="s">
        <v>633</v>
      </c>
      <c r="B6" s="228">
        <v>154</v>
      </c>
      <c r="C6" s="227" t="s">
        <v>634</v>
      </c>
      <c r="D6" s="228">
        <v>4872</v>
      </c>
    </row>
    <row r="7" spans="1:4" ht="31.5" customHeight="1">
      <c r="A7" s="227" t="s">
        <v>635</v>
      </c>
      <c r="B7" s="228">
        <v>1069</v>
      </c>
      <c r="C7" s="227" t="s">
        <v>636</v>
      </c>
      <c r="D7" s="228">
        <v>0</v>
      </c>
    </row>
    <row r="8" spans="1:4" ht="31.5" customHeight="1">
      <c r="A8" s="227" t="s">
        <v>637</v>
      </c>
      <c r="B8" s="228">
        <v>0</v>
      </c>
      <c r="C8" s="227" t="s">
        <v>638</v>
      </c>
      <c r="D8" s="228">
        <v>4</v>
      </c>
    </row>
    <row r="9" spans="1:4" ht="31.5" customHeight="1">
      <c r="A9" s="227" t="s">
        <v>639</v>
      </c>
      <c r="B9" s="228">
        <v>0</v>
      </c>
      <c r="C9" s="227"/>
      <c r="D9" s="229"/>
    </row>
    <row r="10" spans="1:4" ht="31.5" customHeight="1">
      <c r="A10" s="227" t="s">
        <v>640</v>
      </c>
      <c r="B10" s="228">
        <v>3</v>
      </c>
      <c r="C10" s="227"/>
      <c r="D10" s="229"/>
    </row>
    <row r="11" spans="1:4" ht="31.5" customHeight="1">
      <c r="A11" s="227" t="s">
        <v>641</v>
      </c>
      <c r="B11" s="228">
        <v>0</v>
      </c>
      <c r="C11" s="227" t="s">
        <v>642</v>
      </c>
      <c r="D11" s="228">
        <v>257</v>
      </c>
    </row>
    <row r="12" spans="1:4" ht="31.5" customHeight="1">
      <c r="A12" s="227" t="s">
        <v>643</v>
      </c>
      <c r="B12" s="228">
        <v>0</v>
      </c>
      <c r="C12" s="227"/>
      <c r="D12" s="229"/>
    </row>
    <row r="13" spans="1:4" ht="31.5" customHeight="1">
      <c r="A13" s="227" t="s">
        <v>644</v>
      </c>
      <c r="B13" s="228">
        <v>0</v>
      </c>
      <c r="C13" s="227"/>
      <c r="D13" s="229"/>
    </row>
    <row r="14" spans="1:4" ht="31.5" customHeight="1">
      <c r="A14" s="227" t="s">
        <v>645</v>
      </c>
      <c r="B14" s="228">
        <v>0</v>
      </c>
      <c r="C14" s="227"/>
      <c r="D14" s="229"/>
    </row>
    <row r="15" spans="1:4" ht="31.5" customHeight="1">
      <c r="A15" s="227" t="s">
        <v>153</v>
      </c>
      <c r="B15" s="228">
        <v>0</v>
      </c>
      <c r="C15" s="227" t="s">
        <v>154</v>
      </c>
      <c r="D15" s="228">
        <v>0</v>
      </c>
    </row>
    <row r="16" spans="1:4" ht="31.5" customHeight="1">
      <c r="A16" s="227" t="s">
        <v>155</v>
      </c>
      <c r="B16" s="228">
        <v>0</v>
      </c>
      <c r="C16" s="227" t="s">
        <v>646</v>
      </c>
      <c r="D16" s="228">
        <v>0</v>
      </c>
    </row>
    <row r="17" spans="1:4" ht="31.5" customHeight="1">
      <c r="A17" s="227" t="s">
        <v>647</v>
      </c>
      <c r="B17" s="228">
        <v>0</v>
      </c>
      <c r="C17" s="227"/>
      <c r="D17" s="229"/>
    </row>
    <row r="18" spans="1:4" ht="31.5" customHeight="1">
      <c r="A18" s="227" t="s">
        <v>166</v>
      </c>
      <c r="B18" s="228">
        <v>4000</v>
      </c>
      <c r="C18" s="227" t="s">
        <v>167</v>
      </c>
      <c r="D18" s="228">
        <v>0</v>
      </c>
    </row>
    <row r="19" spans="1:4" ht="31.5" customHeight="1">
      <c r="A19" s="227" t="s">
        <v>648</v>
      </c>
      <c r="B19" s="228">
        <v>4000</v>
      </c>
      <c r="C19" s="227"/>
      <c r="D19" s="229"/>
    </row>
    <row r="20" spans="1:4" ht="31.5" customHeight="1">
      <c r="A20" s="227" t="s">
        <v>649</v>
      </c>
      <c r="B20" s="228">
        <v>0</v>
      </c>
      <c r="C20" s="227" t="s">
        <v>650</v>
      </c>
      <c r="D20" s="228">
        <v>0</v>
      </c>
    </row>
    <row r="21" spans="1:4" ht="31.5" customHeight="1">
      <c r="A21" s="227" t="s">
        <v>651</v>
      </c>
      <c r="B21" s="228">
        <v>0</v>
      </c>
      <c r="C21" s="227" t="s">
        <v>652</v>
      </c>
      <c r="D21" s="228">
        <v>0</v>
      </c>
    </row>
    <row r="22" spans="1:4" ht="31.5" customHeight="1">
      <c r="A22" s="227"/>
      <c r="B22" s="229"/>
      <c r="C22" s="227" t="s">
        <v>653</v>
      </c>
      <c r="D22" s="228">
        <v>0</v>
      </c>
    </row>
    <row r="23" spans="1:4" ht="31.5" customHeight="1">
      <c r="A23" s="227"/>
      <c r="B23" s="229"/>
      <c r="C23" s="227" t="s">
        <v>654</v>
      </c>
      <c r="D23" s="228">
        <v>93</v>
      </c>
    </row>
    <row r="24" spans="1:4" ht="31.5" customHeight="1">
      <c r="A24" s="226" t="s">
        <v>655</v>
      </c>
      <c r="B24" s="228">
        <v>5226</v>
      </c>
      <c r="C24" s="226" t="s">
        <v>656</v>
      </c>
      <c r="D24" s="228">
        <v>5226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9"/>
  <sheetViews>
    <sheetView workbookViewId="0" topLeftCell="A1">
      <selection activeCell="K255" sqref="K255"/>
    </sheetView>
  </sheetViews>
  <sheetFormatPr defaultColWidth="10.28125" defaultRowHeight="12.75"/>
  <cols>
    <col min="1" max="1" width="24.7109375" style="181" customWidth="1"/>
    <col min="2" max="2" width="9.421875" style="181" customWidth="1"/>
    <col min="3" max="3" width="12.57421875" style="181" customWidth="1"/>
    <col min="4" max="4" width="11.140625" style="181" customWidth="1"/>
    <col min="5" max="5" width="30.8515625" style="181" customWidth="1"/>
    <col min="6" max="6" width="9.421875" style="181" customWidth="1"/>
    <col min="7" max="16384" width="10.28125" style="181" customWidth="1"/>
  </cols>
  <sheetData>
    <row r="1" ht="29.25" customHeight="1">
      <c r="A1" s="106" t="s">
        <v>25</v>
      </c>
    </row>
    <row r="2" spans="1:6" s="179" customFormat="1" ht="22.5">
      <c r="A2" s="182" t="s">
        <v>24</v>
      </c>
      <c r="B2" s="182"/>
      <c r="C2" s="182"/>
      <c r="D2" s="182"/>
      <c r="E2" s="182"/>
      <c r="F2" s="182"/>
    </row>
    <row r="3" spans="1:6" ht="28.5" customHeight="1">
      <c r="A3" s="183"/>
      <c r="B3" s="183"/>
      <c r="C3" s="183"/>
      <c r="D3" s="184"/>
      <c r="F3" s="180" t="s">
        <v>54</v>
      </c>
    </row>
    <row r="4" spans="1:6" s="180" customFormat="1" ht="27" customHeight="1">
      <c r="A4" s="31" t="s">
        <v>657</v>
      </c>
      <c r="B4" s="31"/>
      <c r="C4" s="31"/>
      <c r="D4" s="31"/>
      <c r="E4" s="185" t="s">
        <v>658</v>
      </c>
      <c r="F4" s="186"/>
    </row>
    <row r="5" spans="1:6" s="180" customFormat="1" ht="26.25" customHeight="1">
      <c r="A5" s="187" t="s">
        <v>55</v>
      </c>
      <c r="B5" s="188" t="s">
        <v>659</v>
      </c>
      <c r="C5" s="188"/>
      <c r="D5" s="188"/>
      <c r="E5" s="185" t="s">
        <v>660</v>
      </c>
      <c r="F5" s="186"/>
    </row>
    <row r="6" spans="1:6" s="180" customFormat="1" ht="26.25" customHeight="1">
      <c r="A6" s="187"/>
      <c r="B6" s="188" t="s">
        <v>661</v>
      </c>
      <c r="C6" s="189" t="s">
        <v>662</v>
      </c>
      <c r="D6" s="188" t="s">
        <v>663</v>
      </c>
      <c r="E6" s="169" t="s">
        <v>55</v>
      </c>
      <c r="F6" s="28" t="s">
        <v>664</v>
      </c>
    </row>
    <row r="7" spans="1:6" s="180" customFormat="1" ht="24.75" customHeight="1">
      <c r="A7" s="190" t="s">
        <v>665</v>
      </c>
      <c r="B7" s="191">
        <f>SUM(B8,B33,B37,B55,B76,B77,B78)</f>
        <v>140103</v>
      </c>
      <c r="C7" s="191">
        <f>SUM(C8,C33,C37,C55,C76,C77,C78)</f>
        <v>86596</v>
      </c>
      <c r="D7" s="191">
        <f>SUM(D8,D33,D37,D55,D76,D77,D78)</f>
        <v>53507</v>
      </c>
      <c r="E7" s="169" t="s">
        <v>666</v>
      </c>
      <c r="F7" s="192">
        <f>F8+F53+F55+F65+F83+F88+F102+F131+F163+F177+F182+F214+F223+F227+F231+F238+F245+F250+F261+F262+F266+F268+F269</f>
        <v>140103</v>
      </c>
    </row>
    <row r="8" spans="1:6" s="180" customFormat="1" ht="24.75" customHeight="1">
      <c r="A8" s="193" t="s">
        <v>667</v>
      </c>
      <c r="B8" s="194">
        <f>SUM(B9,B24)</f>
        <v>6000</v>
      </c>
      <c r="C8" s="194">
        <f>SUM(C9,C24)</f>
        <v>6000</v>
      </c>
      <c r="D8" s="194">
        <f>SUM(D9,D18)</f>
        <v>0</v>
      </c>
      <c r="E8" s="195" t="s">
        <v>668</v>
      </c>
      <c r="F8" s="196">
        <f>SUM(F9,F11,F13,F15,F17,F20,F22,F24,,F26,F28,F30,,F32,F35,F39,F41,F44,F46,F49,F51)</f>
        <v>17904</v>
      </c>
    </row>
    <row r="9" spans="1:6" s="180" customFormat="1" ht="24.75" customHeight="1">
      <c r="A9" s="197" t="s">
        <v>669</v>
      </c>
      <c r="B9" s="194">
        <f>SUM(B10:B23)-B11</f>
        <v>5000</v>
      </c>
      <c r="C9" s="194">
        <f>SUM(C10:C23)-C11</f>
        <v>5000</v>
      </c>
      <c r="D9" s="194">
        <f>SUM(D10,D12:D15,D17)</f>
        <v>0</v>
      </c>
      <c r="E9" s="198" t="s">
        <v>670</v>
      </c>
      <c r="F9" s="195">
        <f>SUM(F10:F10)</f>
        <v>271</v>
      </c>
    </row>
    <row r="10" spans="1:6" s="180" customFormat="1" ht="24.75" customHeight="1">
      <c r="A10" s="116" t="s">
        <v>671</v>
      </c>
      <c r="B10" s="199">
        <f aca="true" t="shared" si="0" ref="B10:B23">SUM(C10:D10)</f>
        <v>1870</v>
      </c>
      <c r="C10" s="200">
        <v>1870</v>
      </c>
      <c r="D10" s="200"/>
      <c r="E10" s="198" t="s">
        <v>672</v>
      </c>
      <c r="F10" s="201">
        <v>271</v>
      </c>
    </row>
    <row r="11" spans="1:6" s="180" customFormat="1" ht="24.75" customHeight="1">
      <c r="A11" s="116" t="s">
        <v>673</v>
      </c>
      <c r="B11" s="199">
        <f t="shared" si="0"/>
        <v>1238</v>
      </c>
      <c r="C11" s="200">
        <v>1238</v>
      </c>
      <c r="D11" s="200"/>
      <c r="E11" s="198" t="s">
        <v>674</v>
      </c>
      <c r="F11" s="195">
        <f>SUM(F12:F12)</f>
        <v>210</v>
      </c>
    </row>
    <row r="12" spans="1:6" s="180" customFormat="1" ht="30" customHeight="1">
      <c r="A12" s="116" t="s">
        <v>675</v>
      </c>
      <c r="B12" s="199">
        <f t="shared" si="0"/>
        <v>330</v>
      </c>
      <c r="C12" s="200">
        <v>330</v>
      </c>
      <c r="D12" s="200"/>
      <c r="E12" s="198" t="s">
        <v>672</v>
      </c>
      <c r="F12" s="201">
        <v>210</v>
      </c>
    </row>
    <row r="13" spans="1:6" s="180" customFormat="1" ht="24.75" customHeight="1">
      <c r="A13" s="116" t="s">
        <v>676</v>
      </c>
      <c r="B13" s="199">
        <f t="shared" si="0"/>
        <v>330</v>
      </c>
      <c r="C13" s="200">
        <v>330</v>
      </c>
      <c r="D13" s="200"/>
      <c r="E13" s="198" t="s">
        <v>677</v>
      </c>
      <c r="F13" s="195">
        <f>SUM(F14:F14)</f>
        <v>10796</v>
      </c>
    </row>
    <row r="14" spans="1:6" s="180" customFormat="1" ht="24.75" customHeight="1">
      <c r="A14" s="116" t="s">
        <v>678</v>
      </c>
      <c r="B14" s="199">
        <f t="shared" si="0"/>
        <v>100</v>
      </c>
      <c r="C14" s="200">
        <v>100</v>
      </c>
      <c r="D14" s="200"/>
      <c r="E14" s="198" t="s">
        <v>672</v>
      </c>
      <c r="F14" s="201">
        <v>10796</v>
      </c>
    </row>
    <row r="15" spans="1:6" s="180" customFormat="1" ht="28.5" customHeight="1">
      <c r="A15" s="116" t="s">
        <v>679</v>
      </c>
      <c r="B15" s="199">
        <f t="shared" si="0"/>
        <v>300</v>
      </c>
      <c r="C15" s="200">
        <v>300</v>
      </c>
      <c r="D15" s="200"/>
      <c r="E15" s="198" t="s">
        <v>680</v>
      </c>
      <c r="F15" s="195">
        <f>SUM(F16:F16)</f>
        <v>360</v>
      </c>
    </row>
    <row r="16" spans="1:6" s="180" customFormat="1" ht="27.75" customHeight="1">
      <c r="A16" s="202" t="s">
        <v>681</v>
      </c>
      <c r="B16" s="199">
        <f t="shared" si="0"/>
        <v>200</v>
      </c>
      <c r="C16" s="200">
        <v>200</v>
      </c>
      <c r="D16" s="200"/>
      <c r="E16" s="198" t="s">
        <v>672</v>
      </c>
      <c r="F16" s="201">
        <v>360</v>
      </c>
    </row>
    <row r="17" spans="1:6" s="180" customFormat="1" ht="28.5" customHeight="1">
      <c r="A17" s="197" t="s">
        <v>682</v>
      </c>
      <c r="B17" s="199">
        <f t="shared" si="0"/>
        <v>100</v>
      </c>
      <c r="C17" s="194">
        <v>100</v>
      </c>
      <c r="D17" s="200"/>
      <c r="E17" s="203" t="s">
        <v>683</v>
      </c>
      <c r="F17" s="195">
        <f>SUM(F18:F19)</f>
        <v>188</v>
      </c>
    </row>
    <row r="18" spans="1:6" s="180" customFormat="1" ht="24.75" customHeight="1">
      <c r="A18" s="197" t="s">
        <v>684</v>
      </c>
      <c r="B18" s="199">
        <f t="shared" si="0"/>
        <v>200</v>
      </c>
      <c r="C18" s="200">
        <v>200</v>
      </c>
      <c r="D18" s="194"/>
      <c r="E18" s="203" t="s">
        <v>672</v>
      </c>
      <c r="F18" s="201">
        <v>183</v>
      </c>
    </row>
    <row r="19" spans="1:6" s="180" customFormat="1" ht="24.75" customHeight="1">
      <c r="A19" s="197" t="s">
        <v>685</v>
      </c>
      <c r="B19" s="199">
        <f t="shared" si="0"/>
        <v>200</v>
      </c>
      <c r="C19" s="200">
        <v>200</v>
      </c>
      <c r="D19" s="194"/>
      <c r="E19" s="203" t="s">
        <v>686</v>
      </c>
      <c r="F19" s="201">
        <v>5</v>
      </c>
    </row>
    <row r="20" spans="1:6" s="180" customFormat="1" ht="24.75" customHeight="1">
      <c r="A20" s="202" t="s">
        <v>687</v>
      </c>
      <c r="B20" s="199">
        <f t="shared" si="0"/>
        <v>100</v>
      </c>
      <c r="C20" s="200">
        <v>100</v>
      </c>
      <c r="D20" s="200"/>
      <c r="E20" s="204" t="s">
        <v>688</v>
      </c>
      <c r="F20" s="195">
        <f>SUM(F21:F21)</f>
        <v>1060</v>
      </c>
    </row>
    <row r="21" spans="1:6" s="180" customFormat="1" ht="24.75" customHeight="1">
      <c r="A21" s="202" t="s">
        <v>689</v>
      </c>
      <c r="B21" s="199">
        <f t="shared" si="0"/>
        <v>1200</v>
      </c>
      <c r="C21" s="200">
        <v>1200</v>
      </c>
      <c r="D21" s="200"/>
      <c r="E21" s="203" t="s">
        <v>672</v>
      </c>
      <c r="F21" s="201">
        <v>1060</v>
      </c>
    </row>
    <row r="22" spans="1:6" s="180" customFormat="1" ht="24.75" customHeight="1">
      <c r="A22" s="202" t="s">
        <v>690</v>
      </c>
      <c r="B22" s="199">
        <f t="shared" si="0"/>
        <v>50</v>
      </c>
      <c r="C22" s="200">
        <v>50</v>
      </c>
      <c r="D22" s="200"/>
      <c r="E22" s="198" t="s">
        <v>691</v>
      </c>
      <c r="F22" s="195">
        <f>SUM(F23:F23)</f>
        <v>380</v>
      </c>
    </row>
    <row r="23" spans="1:6" s="180" customFormat="1" ht="24.75" customHeight="1">
      <c r="A23" s="202" t="s">
        <v>692</v>
      </c>
      <c r="B23" s="199">
        <f t="shared" si="0"/>
        <v>20</v>
      </c>
      <c r="C23" s="200">
        <v>20</v>
      </c>
      <c r="D23" s="200"/>
      <c r="E23" s="198" t="s">
        <v>672</v>
      </c>
      <c r="F23" s="201">
        <v>380</v>
      </c>
    </row>
    <row r="24" spans="1:6" s="180" customFormat="1" ht="21" customHeight="1">
      <c r="A24" s="197" t="s">
        <v>693</v>
      </c>
      <c r="B24" s="200">
        <f>SUM(B25:B29)</f>
        <v>1000</v>
      </c>
      <c r="C24" s="200">
        <f>SUM(C25:C29)</f>
        <v>1000</v>
      </c>
      <c r="D24" s="200"/>
      <c r="E24" s="203" t="s">
        <v>694</v>
      </c>
      <c r="F24" s="195">
        <f>SUM(F25:F25)</f>
        <v>230</v>
      </c>
    </row>
    <row r="25" spans="1:6" s="180" customFormat="1" ht="24.75" customHeight="1">
      <c r="A25" s="197" t="s">
        <v>695</v>
      </c>
      <c r="B25" s="199">
        <f>SUM(C25:D25)</f>
        <v>200</v>
      </c>
      <c r="C25" s="194">
        <v>200</v>
      </c>
      <c r="D25" s="194"/>
      <c r="E25" s="198" t="s">
        <v>672</v>
      </c>
      <c r="F25" s="201">
        <v>230</v>
      </c>
    </row>
    <row r="26" spans="1:6" s="180" customFormat="1" ht="24.75" customHeight="1">
      <c r="A26" s="197" t="s">
        <v>696</v>
      </c>
      <c r="B26" s="199">
        <f>SUM(C26:D26)</f>
        <v>150</v>
      </c>
      <c r="C26" s="200">
        <v>150</v>
      </c>
      <c r="D26" s="200"/>
      <c r="E26" s="203" t="s">
        <v>697</v>
      </c>
      <c r="F26" s="195">
        <f>SUM(F27:F27)</f>
        <v>50</v>
      </c>
    </row>
    <row r="27" spans="1:6" s="180" customFormat="1" ht="24.75" customHeight="1">
      <c r="A27" s="202" t="s">
        <v>698</v>
      </c>
      <c r="B27" s="199">
        <f>SUM(C27:D27)</f>
        <v>450</v>
      </c>
      <c r="C27" s="200">
        <v>450</v>
      </c>
      <c r="D27" s="200"/>
      <c r="E27" s="203" t="s">
        <v>672</v>
      </c>
      <c r="F27" s="201">
        <v>50</v>
      </c>
    </row>
    <row r="28" spans="1:6" s="180" customFormat="1" ht="24.75" customHeight="1">
      <c r="A28" s="197" t="s">
        <v>699</v>
      </c>
      <c r="B28" s="199">
        <f>SUM(C28:D28)</f>
        <v>200</v>
      </c>
      <c r="C28" s="200">
        <v>200</v>
      </c>
      <c r="D28" s="200"/>
      <c r="E28" s="205" t="s">
        <v>700</v>
      </c>
      <c r="F28" s="195">
        <f>SUM(F29:F29)</f>
        <v>922</v>
      </c>
    </row>
    <row r="29" spans="1:6" s="180" customFormat="1" ht="24.75" customHeight="1">
      <c r="A29" s="197" t="s">
        <v>701</v>
      </c>
      <c r="B29" s="199">
        <f>SUM(C29:D29)</f>
        <v>0</v>
      </c>
      <c r="C29" s="200"/>
      <c r="D29" s="200"/>
      <c r="E29" s="198" t="s">
        <v>672</v>
      </c>
      <c r="F29" s="201">
        <v>922</v>
      </c>
    </row>
    <row r="30" spans="1:6" s="180" customFormat="1" ht="24.75" customHeight="1">
      <c r="A30" s="197" t="s">
        <v>702</v>
      </c>
      <c r="B30" s="200">
        <f>SUM(B31:B32)</f>
        <v>6000</v>
      </c>
      <c r="C30" s="200">
        <f>SUM(C31:C32)</f>
        <v>6000</v>
      </c>
      <c r="D30" s="200"/>
      <c r="E30" s="195" t="s">
        <v>703</v>
      </c>
      <c r="F30" s="195">
        <f>SUM(F31:F31)</f>
        <v>400</v>
      </c>
    </row>
    <row r="31" spans="1:6" s="180" customFormat="1" ht="24.75" customHeight="1">
      <c r="A31" s="197" t="s">
        <v>704</v>
      </c>
      <c r="B31" s="199">
        <v>5000</v>
      </c>
      <c r="C31" s="200">
        <v>5000</v>
      </c>
      <c r="D31" s="200"/>
      <c r="E31" s="198" t="s">
        <v>672</v>
      </c>
      <c r="F31" s="201">
        <v>400</v>
      </c>
    </row>
    <row r="32" spans="1:6" s="180" customFormat="1" ht="24.75" customHeight="1">
      <c r="A32" s="197" t="s">
        <v>705</v>
      </c>
      <c r="B32" s="199">
        <v>1000</v>
      </c>
      <c r="C32" s="200">
        <v>1000</v>
      </c>
      <c r="D32" s="200"/>
      <c r="E32" s="203" t="s">
        <v>706</v>
      </c>
      <c r="F32" s="195">
        <f>SUM(F33:F34)</f>
        <v>85</v>
      </c>
    </row>
    <row r="33" spans="1:6" s="180" customFormat="1" ht="24.75" customHeight="1">
      <c r="A33" s="206" t="s">
        <v>707</v>
      </c>
      <c r="B33" s="194">
        <f>SUM(B34:B36)</f>
        <v>1141</v>
      </c>
      <c r="C33" s="194">
        <f>SUM(C34:C36)</f>
        <v>1087</v>
      </c>
      <c r="D33" s="194">
        <f>SUM(D34:D36)</f>
        <v>54</v>
      </c>
      <c r="E33" s="203" t="s">
        <v>672</v>
      </c>
      <c r="F33" s="201">
        <v>85</v>
      </c>
    </row>
    <row r="34" spans="1:6" s="180" customFormat="1" ht="24.75" customHeight="1">
      <c r="A34" s="197" t="s">
        <v>708</v>
      </c>
      <c r="B34" s="199">
        <f aca="true" t="shared" si="1" ref="B34:B78">SUM(C34:D34)</f>
        <v>1072</v>
      </c>
      <c r="C34" s="200">
        <v>1072</v>
      </c>
      <c r="D34" s="200"/>
      <c r="E34" s="204" t="s">
        <v>709</v>
      </c>
      <c r="F34" s="201"/>
    </row>
    <row r="35" spans="1:6" s="180" customFormat="1" ht="24.75" customHeight="1">
      <c r="A35" s="197" t="s">
        <v>710</v>
      </c>
      <c r="B35" s="140">
        <v>-4</v>
      </c>
      <c r="C35" s="140">
        <v>-4</v>
      </c>
      <c r="D35" s="200"/>
      <c r="E35" s="203" t="s">
        <v>711</v>
      </c>
      <c r="F35" s="195">
        <f>SUM(F36:F38)</f>
        <v>568</v>
      </c>
    </row>
    <row r="36" spans="1:6" s="180" customFormat="1" ht="24.75" customHeight="1">
      <c r="A36" s="207" t="s">
        <v>712</v>
      </c>
      <c r="B36" s="199">
        <f t="shared" si="1"/>
        <v>73</v>
      </c>
      <c r="C36" s="200">
        <v>19</v>
      </c>
      <c r="D36" s="200">
        <v>54</v>
      </c>
      <c r="E36" s="203" t="s">
        <v>672</v>
      </c>
      <c r="F36" s="201">
        <v>480</v>
      </c>
    </row>
    <row r="37" spans="1:6" s="180" customFormat="1" ht="24.75" customHeight="1">
      <c r="A37" s="117" t="s">
        <v>713</v>
      </c>
      <c r="B37" s="194">
        <f>SUM(B38:B54)</f>
        <v>95660</v>
      </c>
      <c r="C37" s="194">
        <f>SUM(C38:C54)</f>
        <v>61382</v>
      </c>
      <c r="D37" s="194">
        <f>SUM(D38:D54)</f>
        <v>34278</v>
      </c>
      <c r="E37" s="203" t="s">
        <v>714</v>
      </c>
      <c r="F37" s="201">
        <v>7</v>
      </c>
    </row>
    <row r="38" spans="1:6" s="180" customFormat="1" ht="24.75" customHeight="1">
      <c r="A38" s="111" t="s">
        <v>715</v>
      </c>
      <c r="B38" s="199">
        <f t="shared" si="1"/>
        <v>380</v>
      </c>
      <c r="C38" s="194">
        <v>380</v>
      </c>
      <c r="D38" s="194"/>
      <c r="E38" s="203" t="s">
        <v>716</v>
      </c>
      <c r="F38" s="201">
        <v>81</v>
      </c>
    </row>
    <row r="39" spans="1:6" s="180" customFormat="1" ht="24.75" customHeight="1">
      <c r="A39" s="197" t="s">
        <v>717</v>
      </c>
      <c r="B39" s="199">
        <f t="shared" si="1"/>
        <v>42023</v>
      </c>
      <c r="C39" s="200">
        <v>41971</v>
      </c>
      <c r="D39" s="200">
        <v>52</v>
      </c>
      <c r="E39" s="203" t="s">
        <v>718</v>
      </c>
      <c r="F39" s="195">
        <f>SUM(F40:F40)</f>
        <v>750</v>
      </c>
    </row>
    <row r="40" spans="1:6" s="180" customFormat="1" ht="24.75" customHeight="1">
      <c r="A40" s="197" t="s">
        <v>719</v>
      </c>
      <c r="B40" s="199">
        <f t="shared" si="1"/>
        <v>6733</v>
      </c>
      <c r="C40" s="200">
        <v>6733</v>
      </c>
      <c r="D40" s="200"/>
      <c r="E40" s="203" t="s">
        <v>672</v>
      </c>
      <c r="F40" s="201">
        <v>750</v>
      </c>
    </row>
    <row r="41" spans="1:6" s="180" customFormat="1" ht="24.75" customHeight="1">
      <c r="A41" s="197" t="s">
        <v>720</v>
      </c>
      <c r="B41" s="208">
        <f t="shared" si="1"/>
        <v>564</v>
      </c>
      <c r="C41" s="209">
        <v>450</v>
      </c>
      <c r="D41" s="210">
        <v>114</v>
      </c>
      <c r="E41" s="203" t="s">
        <v>721</v>
      </c>
      <c r="F41" s="195">
        <f>SUM(F42:F43)</f>
        <v>376</v>
      </c>
    </row>
    <row r="42" spans="1:6" s="180" customFormat="1" ht="24.75" customHeight="1">
      <c r="A42" s="197" t="s">
        <v>722</v>
      </c>
      <c r="B42" s="211">
        <f t="shared" si="1"/>
        <v>18</v>
      </c>
      <c r="C42" s="212"/>
      <c r="D42" s="200">
        <v>18</v>
      </c>
      <c r="E42" s="198" t="s">
        <v>672</v>
      </c>
      <c r="F42" s="201">
        <v>370</v>
      </c>
    </row>
    <row r="43" spans="1:6" s="180" customFormat="1" ht="24.75" customHeight="1">
      <c r="A43" s="197" t="s">
        <v>723</v>
      </c>
      <c r="B43" s="199">
        <f t="shared" si="1"/>
        <v>2142</v>
      </c>
      <c r="C43" s="200"/>
      <c r="D43" s="200">
        <v>2142</v>
      </c>
      <c r="E43" s="203" t="s">
        <v>724</v>
      </c>
      <c r="F43" s="201">
        <v>6</v>
      </c>
    </row>
    <row r="44" spans="1:6" s="180" customFormat="1" ht="24.75" customHeight="1">
      <c r="A44" s="197" t="s">
        <v>725</v>
      </c>
      <c r="B44" s="199">
        <f t="shared" si="1"/>
        <v>262</v>
      </c>
      <c r="C44" s="200"/>
      <c r="D44" s="200">
        <v>262</v>
      </c>
      <c r="E44" s="203" t="s">
        <v>726</v>
      </c>
      <c r="F44" s="195">
        <f>SUM(F45:F45)</f>
        <v>287</v>
      </c>
    </row>
    <row r="45" spans="1:6" s="180" customFormat="1" ht="31.5" customHeight="1">
      <c r="A45" s="197" t="s">
        <v>727</v>
      </c>
      <c r="B45" s="199">
        <f t="shared" si="1"/>
        <v>3471</v>
      </c>
      <c r="C45" s="200">
        <v>3129</v>
      </c>
      <c r="D45" s="200">
        <v>342</v>
      </c>
      <c r="E45" s="195" t="s">
        <v>672</v>
      </c>
      <c r="F45" s="201">
        <v>287</v>
      </c>
    </row>
    <row r="46" spans="1:6" s="180" customFormat="1" ht="31.5" customHeight="1">
      <c r="A46" s="197" t="s">
        <v>728</v>
      </c>
      <c r="B46" s="199">
        <f t="shared" si="1"/>
        <v>8729</v>
      </c>
      <c r="C46" s="200">
        <v>8719</v>
      </c>
      <c r="D46" s="200">
        <v>10</v>
      </c>
      <c r="E46" s="203" t="s">
        <v>729</v>
      </c>
      <c r="F46" s="195">
        <f>SUM(F47:F48)</f>
        <v>145</v>
      </c>
    </row>
    <row r="47" spans="1:6" s="180" customFormat="1" ht="31.5" customHeight="1">
      <c r="A47" s="197" t="s">
        <v>730</v>
      </c>
      <c r="B47" s="199">
        <f t="shared" si="1"/>
        <v>1000</v>
      </c>
      <c r="C47" s="200"/>
      <c r="D47" s="200">
        <v>1000</v>
      </c>
      <c r="E47" s="203" t="s">
        <v>672</v>
      </c>
      <c r="F47" s="201">
        <v>110</v>
      </c>
    </row>
    <row r="48" spans="1:6" s="180" customFormat="1" ht="31.5" customHeight="1">
      <c r="A48" s="197" t="s">
        <v>731</v>
      </c>
      <c r="B48" s="199">
        <f t="shared" si="1"/>
        <v>20754</v>
      </c>
      <c r="C48" s="200"/>
      <c r="D48" s="200">
        <v>20754</v>
      </c>
      <c r="E48" s="213" t="s">
        <v>732</v>
      </c>
      <c r="F48" s="201">
        <v>35</v>
      </c>
    </row>
    <row r="49" spans="1:6" s="180" customFormat="1" ht="31.5" customHeight="1">
      <c r="A49" s="197" t="s">
        <v>733</v>
      </c>
      <c r="B49" s="199">
        <f t="shared" si="1"/>
        <v>584</v>
      </c>
      <c r="C49" s="200"/>
      <c r="D49" s="200">
        <v>584</v>
      </c>
      <c r="E49" s="203" t="s">
        <v>734</v>
      </c>
      <c r="F49" s="111">
        <f>SUM(F50:F50)</f>
        <v>60</v>
      </c>
    </row>
    <row r="50" spans="1:6" s="180" customFormat="1" ht="31.5" customHeight="1">
      <c r="A50" s="197" t="s">
        <v>735</v>
      </c>
      <c r="B50" s="199">
        <f t="shared" si="1"/>
        <v>2218</v>
      </c>
      <c r="C50" s="200"/>
      <c r="D50" s="200">
        <v>2218</v>
      </c>
      <c r="E50" s="203" t="s">
        <v>672</v>
      </c>
      <c r="F50" s="126">
        <v>60</v>
      </c>
    </row>
    <row r="51" spans="1:6" s="180" customFormat="1" ht="31.5" customHeight="1">
      <c r="A51" s="197" t="s">
        <v>736</v>
      </c>
      <c r="B51" s="199">
        <f t="shared" si="1"/>
        <v>4541</v>
      </c>
      <c r="C51" s="200"/>
      <c r="D51" s="200">
        <v>4541</v>
      </c>
      <c r="E51" s="213" t="s">
        <v>737</v>
      </c>
      <c r="F51" s="195">
        <f>SUM(F52:F52)</f>
        <v>766</v>
      </c>
    </row>
    <row r="52" spans="1:6" s="180" customFormat="1" ht="31.5" customHeight="1">
      <c r="A52" s="197" t="s">
        <v>738</v>
      </c>
      <c r="B52" s="199">
        <f t="shared" si="1"/>
        <v>1861</v>
      </c>
      <c r="C52" s="200"/>
      <c r="D52" s="200">
        <v>1861</v>
      </c>
      <c r="E52" s="213" t="s">
        <v>672</v>
      </c>
      <c r="F52" s="201">
        <v>766</v>
      </c>
    </row>
    <row r="53" spans="1:6" s="180" customFormat="1" ht="31.5" customHeight="1">
      <c r="A53" s="197" t="s">
        <v>739</v>
      </c>
      <c r="B53" s="199">
        <f t="shared" si="1"/>
        <v>330</v>
      </c>
      <c r="C53" s="200"/>
      <c r="D53" s="200">
        <v>330</v>
      </c>
      <c r="E53" s="195" t="s">
        <v>740</v>
      </c>
      <c r="F53" s="195">
        <f>SUM(F54)</f>
        <v>200</v>
      </c>
    </row>
    <row r="54" spans="1:6" s="180" customFormat="1" ht="31.5" customHeight="1">
      <c r="A54" s="197" t="s">
        <v>741</v>
      </c>
      <c r="B54" s="199">
        <f t="shared" si="1"/>
        <v>50</v>
      </c>
      <c r="C54" s="200"/>
      <c r="D54" s="200">
        <v>50</v>
      </c>
      <c r="E54" s="203" t="s">
        <v>742</v>
      </c>
      <c r="F54" s="201">
        <v>200</v>
      </c>
    </row>
    <row r="55" spans="1:6" s="180" customFormat="1" ht="31.5" customHeight="1">
      <c r="A55" s="193" t="s">
        <v>743</v>
      </c>
      <c r="B55" s="199">
        <f t="shared" si="1"/>
        <v>14710</v>
      </c>
      <c r="C55" s="200"/>
      <c r="D55" s="200">
        <v>14710</v>
      </c>
      <c r="E55" s="195" t="s">
        <v>744</v>
      </c>
      <c r="F55" s="195">
        <f>SUM(F56,F58,F61,F63,)</f>
        <v>3024</v>
      </c>
    </row>
    <row r="56" spans="1:6" s="180" customFormat="1" ht="31.5" customHeight="1">
      <c r="A56" s="214" t="s">
        <v>745</v>
      </c>
      <c r="B56" s="199">
        <f t="shared" si="1"/>
        <v>97</v>
      </c>
      <c r="C56" s="200"/>
      <c r="D56" s="201">
        <v>97</v>
      </c>
      <c r="E56" s="198" t="s">
        <v>746</v>
      </c>
      <c r="F56" s="195">
        <f>SUM(F57:F57)</f>
        <v>10</v>
      </c>
    </row>
    <row r="57" spans="1:6" s="180" customFormat="1" ht="31.5" customHeight="1">
      <c r="A57" s="214" t="s">
        <v>747</v>
      </c>
      <c r="B57" s="199">
        <f t="shared" si="1"/>
        <v>0</v>
      </c>
      <c r="C57" s="200"/>
      <c r="D57" s="201"/>
      <c r="E57" s="203" t="s">
        <v>748</v>
      </c>
      <c r="F57" s="201">
        <v>10</v>
      </c>
    </row>
    <row r="58" spans="1:6" s="180" customFormat="1" ht="31.5" customHeight="1">
      <c r="A58" s="214" t="s">
        <v>749</v>
      </c>
      <c r="B58" s="199">
        <f t="shared" si="1"/>
        <v>0</v>
      </c>
      <c r="C58" s="200"/>
      <c r="D58" s="201"/>
      <c r="E58" s="203" t="s">
        <v>750</v>
      </c>
      <c r="F58" s="195">
        <f>SUM(F59:F60)</f>
        <v>2619</v>
      </c>
    </row>
    <row r="59" spans="1:6" s="180" customFormat="1" ht="31.5" customHeight="1">
      <c r="A59" s="214" t="s">
        <v>751</v>
      </c>
      <c r="B59" s="199">
        <f t="shared" si="1"/>
        <v>0</v>
      </c>
      <c r="C59" s="200"/>
      <c r="D59" s="201"/>
      <c r="E59" s="203" t="s">
        <v>672</v>
      </c>
      <c r="F59" s="201">
        <v>2419</v>
      </c>
    </row>
    <row r="60" spans="1:6" s="180" customFormat="1" ht="31.5" customHeight="1">
      <c r="A60" s="214" t="s">
        <v>752</v>
      </c>
      <c r="B60" s="199">
        <f t="shared" si="1"/>
        <v>437</v>
      </c>
      <c r="C60" s="200"/>
      <c r="D60" s="201">
        <v>437</v>
      </c>
      <c r="E60" s="215" t="s">
        <v>753</v>
      </c>
      <c r="F60" s="201">
        <v>200</v>
      </c>
    </row>
    <row r="61" spans="1:6" s="180" customFormat="1" ht="31.5" customHeight="1">
      <c r="A61" s="214" t="s">
        <v>754</v>
      </c>
      <c r="B61" s="199">
        <f t="shared" si="1"/>
        <v>0</v>
      </c>
      <c r="C61" s="200"/>
      <c r="D61" s="201"/>
      <c r="E61" s="198" t="s">
        <v>755</v>
      </c>
      <c r="F61" s="195">
        <f aca="true" t="shared" si="2" ref="F61:F66">SUM(F62:F62)</f>
        <v>350</v>
      </c>
    </row>
    <row r="62" spans="1:6" s="180" customFormat="1" ht="31.5" customHeight="1">
      <c r="A62" s="214" t="s">
        <v>756</v>
      </c>
      <c r="B62" s="199">
        <f t="shared" si="1"/>
        <v>518</v>
      </c>
      <c r="C62" s="200"/>
      <c r="D62" s="201">
        <v>518</v>
      </c>
      <c r="E62" s="203" t="s">
        <v>672</v>
      </c>
      <c r="F62" s="201">
        <v>350</v>
      </c>
    </row>
    <row r="63" spans="1:6" s="180" customFormat="1" ht="31.5" customHeight="1">
      <c r="A63" s="214" t="s">
        <v>757</v>
      </c>
      <c r="B63" s="199">
        <f t="shared" si="1"/>
        <v>311</v>
      </c>
      <c r="C63" s="200"/>
      <c r="D63" s="201">
        <v>311</v>
      </c>
      <c r="E63" s="195" t="s">
        <v>758</v>
      </c>
      <c r="F63" s="195">
        <f t="shared" si="2"/>
        <v>45</v>
      </c>
    </row>
    <row r="64" spans="1:6" s="180" customFormat="1" ht="31.5" customHeight="1">
      <c r="A64" s="214" t="s">
        <v>759</v>
      </c>
      <c r="B64" s="199">
        <f t="shared" si="1"/>
        <v>42</v>
      </c>
      <c r="C64" s="200"/>
      <c r="D64" s="201">
        <v>42</v>
      </c>
      <c r="E64" s="198" t="s">
        <v>672</v>
      </c>
      <c r="F64" s="201">
        <v>45</v>
      </c>
    </row>
    <row r="65" spans="1:6" s="180" customFormat="1" ht="31.5" customHeight="1">
      <c r="A65" s="214" t="s">
        <v>760</v>
      </c>
      <c r="B65" s="199">
        <f t="shared" si="1"/>
        <v>2767</v>
      </c>
      <c r="C65" s="200"/>
      <c r="D65" s="201">
        <v>2767</v>
      </c>
      <c r="E65" s="195" t="s">
        <v>761</v>
      </c>
      <c r="F65" s="195">
        <f>SUM(F66,F68,F74,F77,F79,F81,)</f>
        <v>13236</v>
      </c>
    </row>
    <row r="66" spans="1:6" s="180" customFormat="1" ht="31.5" customHeight="1">
      <c r="A66" s="214" t="s">
        <v>762</v>
      </c>
      <c r="B66" s="199">
        <f t="shared" si="1"/>
        <v>0</v>
      </c>
      <c r="C66" s="200"/>
      <c r="D66" s="201"/>
      <c r="E66" s="203" t="s">
        <v>763</v>
      </c>
      <c r="F66" s="195">
        <f t="shared" si="2"/>
        <v>6</v>
      </c>
    </row>
    <row r="67" spans="1:6" s="180" customFormat="1" ht="31.5" customHeight="1">
      <c r="A67" s="214" t="s">
        <v>764</v>
      </c>
      <c r="B67" s="199">
        <f t="shared" si="1"/>
        <v>6048</v>
      </c>
      <c r="C67" s="200"/>
      <c r="D67" s="201">
        <v>6048</v>
      </c>
      <c r="E67" s="198" t="s">
        <v>672</v>
      </c>
      <c r="F67" s="201">
        <v>6</v>
      </c>
    </row>
    <row r="68" spans="1:6" s="180" customFormat="1" ht="31.5" customHeight="1">
      <c r="A68" s="214" t="s">
        <v>765</v>
      </c>
      <c r="B68" s="199">
        <f t="shared" si="1"/>
        <v>4210</v>
      </c>
      <c r="C68" s="200"/>
      <c r="D68" s="201">
        <v>4210</v>
      </c>
      <c r="E68" s="198" t="s">
        <v>766</v>
      </c>
      <c r="F68" s="195">
        <f>SUM(F69:F73)</f>
        <v>11732</v>
      </c>
    </row>
    <row r="69" spans="1:6" s="180" customFormat="1" ht="31.5" customHeight="1">
      <c r="A69" s="214" t="s">
        <v>767</v>
      </c>
      <c r="B69" s="199">
        <f t="shared" si="1"/>
        <v>0</v>
      </c>
      <c r="C69" s="200"/>
      <c r="D69" s="201"/>
      <c r="E69" s="198" t="s">
        <v>768</v>
      </c>
      <c r="F69" s="201">
        <v>716</v>
      </c>
    </row>
    <row r="70" spans="1:6" s="180" customFormat="1" ht="31.5" customHeight="1">
      <c r="A70" s="214" t="s">
        <v>769</v>
      </c>
      <c r="B70" s="199">
        <f t="shared" si="1"/>
        <v>150</v>
      </c>
      <c r="C70" s="200"/>
      <c r="D70" s="201">
        <v>150</v>
      </c>
      <c r="E70" s="198" t="s">
        <v>770</v>
      </c>
      <c r="F70" s="201">
        <v>4850</v>
      </c>
    </row>
    <row r="71" spans="1:6" s="180" customFormat="1" ht="31.5" customHeight="1">
      <c r="A71" s="214" t="s">
        <v>771</v>
      </c>
      <c r="B71" s="199">
        <f t="shared" si="1"/>
        <v>0</v>
      </c>
      <c r="C71" s="200"/>
      <c r="D71" s="201"/>
      <c r="E71" s="203" t="s">
        <v>772</v>
      </c>
      <c r="F71" s="201">
        <v>2230</v>
      </c>
    </row>
    <row r="72" spans="1:6" s="180" customFormat="1" ht="31.5" customHeight="1">
      <c r="A72" s="214" t="s">
        <v>773</v>
      </c>
      <c r="B72" s="199">
        <f t="shared" si="1"/>
        <v>121</v>
      </c>
      <c r="C72" s="200"/>
      <c r="D72" s="201">
        <v>121</v>
      </c>
      <c r="E72" s="203" t="s">
        <v>774</v>
      </c>
      <c r="F72" s="201">
        <v>1800</v>
      </c>
    </row>
    <row r="73" spans="1:6" s="180" customFormat="1" ht="31.5" customHeight="1">
      <c r="A73" s="214" t="s">
        <v>775</v>
      </c>
      <c r="B73" s="199">
        <f t="shared" si="1"/>
        <v>0</v>
      </c>
      <c r="C73" s="200"/>
      <c r="D73" s="201"/>
      <c r="E73" s="198" t="s">
        <v>776</v>
      </c>
      <c r="F73" s="201">
        <v>2136</v>
      </c>
    </row>
    <row r="74" spans="1:6" s="180" customFormat="1" ht="31.5" customHeight="1">
      <c r="A74" s="214" t="s">
        <v>777</v>
      </c>
      <c r="B74" s="199">
        <f t="shared" si="1"/>
        <v>0</v>
      </c>
      <c r="C74" s="200"/>
      <c r="D74" s="201"/>
      <c r="E74" s="198" t="s">
        <v>778</v>
      </c>
      <c r="F74" s="195">
        <f>SUM(F75:F76)</f>
        <v>1081</v>
      </c>
    </row>
    <row r="75" spans="1:6" s="180" customFormat="1" ht="31.5" customHeight="1">
      <c r="A75" s="195" t="s">
        <v>779</v>
      </c>
      <c r="B75" s="199">
        <f t="shared" si="1"/>
        <v>9</v>
      </c>
      <c r="C75" s="200"/>
      <c r="D75" s="201">
        <v>9</v>
      </c>
      <c r="E75" s="203" t="s">
        <v>780</v>
      </c>
      <c r="F75" s="201">
        <v>1054</v>
      </c>
    </row>
    <row r="76" spans="1:6" s="180" customFormat="1" ht="31.5" customHeight="1">
      <c r="A76" s="193" t="s">
        <v>781</v>
      </c>
      <c r="B76" s="199">
        <f t="shared" si="1"/>
        <v>508</v>
      </c>
      <c r="C76" s="200">
        <v>508</v>
      </c>
      <c r="D76" s="200"/>
      <c r="E76" s="203" t="s">
        <v>782</v>
      </c>
      <c r="F76" s="201">
        <v>27</v>
      </c>
    </row>
    <row r="77" spans="1:6" s="180" customFormat="1" ht="31.5" customHeight="1">
      <c r="A77" s="193" t="s">
        <v>783</v>
      </c>
      <c r="B77" s="199">
        <f t="shared" si="1"/>
        <v>4465</v>
      </c>
      <c r="C77" s="194"/>
      <c r="D77" s="194">
        <v>4465</v>
      </c>
      <c r="E77" s="195" t="s">
        <v>784</v>
      </c>
      <c r="F77" s="195">
        <f>SUM(F78:F78)</f>
        <v>8</v>
      </c>
    </row>
    <row r="78" spans="1:6" s="180" customFormat="1" ht="31.5" customHeight="1">
      <c r="A78" s="216" t="s">
        <v>785</v>
      </c>
      <c r="B78" s="199">
        <f t="shared" si="1"/>
        <v>17619</v>
      </c>
      <c r="C78" s="200">
        <v>17619</v>
      </c>
      <c r="D78" s="200"/>
      <c r="E78" s="203" t="s">
        <v>786</v>
      </c>
      <c r="F78" s="201">
        <v>8</v>
      </c>
    </row>
    <row r="79" spans="1:6" s="180" customFormat="1" ht="31.5" customHeight="1">
      <c r="A79" s="217"/>
      <c r="B79" s="199"/>
      <c r="C79" s="218"/>
      <c r="D79" s="219"/>
      <c r="E79" s="203" t="s">
        <v>787</v>
      </c>
      <c r="F79" s="195">
        <f>SUM(F80:F80)</f>
        <v>109</v>
      </c>
    </row>
    <row r="80" spans="1:6" s="180" customFormat="1" ht="31.5" customHeight="1">
      <c r="A80" s="217"/>
      <c r="B80" s="199"/>
      <c r="C80" s="218"/>
      <c r="D80" s="219"/>
      <c r="E80" s="198" t="s">
        <v>788</v>
      </c>
      <c r="F80" s="201">
        <v>109</v>
      </c>
    </row>
    <row r="81" spans="1:6" s="180" customFormat="1" ht="31.5" customHeight="1">
      <c r="A81" s="220"/>
      <c r="B81" s="221"/>
      <c r="C81" s="221"/>
      <c r="D81" s="221"/>
      <c r="E81" s="198" t="s">
        <v>789</v>
      </c>
      <c r="F81" s="195">
        <f>SUM(F82:F82)</f>
        <v>300</v>
      </c>
    </row>
    <row r="82" spans="1:6" s="180" customFormat="1" ht="31.5" customHeight="1">
      <c r="A82" s="193"/>
      <c r="B82" s="199"/>
      <c r="C82" s="200"/>
      <c r="D82" s="200"/>
      <c r="E82" s="198" t="s">
        <v>790</v>
      </c>
      <c r="F82" s="201">
        <v>300</v>
      </c>
    </row>
    <row r="83" spans="1:6" s="180" customFormat="1" ht="31.5" customHeight="1">
      <c r="A83" s="193"/>
      <c r="B83" s="199"/>
      <c r="C83" s="200"/>
      <c r="D83" s="200"/>
      <c r="E83" s="195" t="s">
        <v>791</v>
      </c>
      <c r="F83" s="195">
        <f>SUM(F84,F86,)</f>
        <v>105</v>
      </c>
    </row>
    <row r="84" spans="1:6" s="180" customFormat="1" ht="31.5" customHeight="1">
      <c r="A84" s="193"/>
      <c r="B84" s="199"/>
      <c r="C84" s="200"/>
      <c r="D84" s="200"/>
      <c r="E84" s="203" t="s">
        <v>792</v>
      </c>
      <c r="F84" s="195">
        <f aca="true" t="shared" si="3" ref="F84:F89">SUM(F85:F85)</f>
        <v>60</v>
      </c>
    </row>
    <row r="85" spans="1:6" s="180" customFormat="1" ht="31.5" customHeight="1">
      <c r="A85" s="193"/>
      <c r="B85" s="199"/>
      <c r="C85" s="200"/>
      <c r="D85" s="200"/>
      <c r="E85" s="203" t="s">
        <v>793</v>
      </c>
      <c r="F85" s="201">
        <v>60</v>
      </c>
    </row>
    <row r="86" spans="1:6" s="180" customFormat="1" ht="31.5" customHeight="1">
      <c r="A86" s="193"/>
      <c r="B86" s="199"/>
      <c r="C86" s="200"/>
      <c r="D86" s="200"/>
      <c r="E86" s="198" t="s">
        <v>794</v>
      </c>
      <c r="F86" s="195">
        <f t="shared" si="3"/>
        <v>45</v>
      </c>
    </row>
    <row r="87" spans="1:6" s="180" customFormat="1" ht="31.5" customHeight="1">
      <c r="A87" s="193"/>
      <c r="B87" s="199"/>
      <c r="C87" s="200"/>
      <c r="D87" s="200"/>
      <c r="E87" s="198" t="s">
        <v>795</v>
      </c>
      <c r="F87" s="201">
        <v>45</v>
      </c>
    </row>
    <row r="88" spans="1:6" s="180" customFormat="1" ht="31.5" customHeight="1">
      <c r="A88" s="193"/>
      <c r="B88" s="199"/>
      <c r="C88" s="200"/>
      <c r="D88" s="200"/>
      <c r="E88" s="195" t="s">
        <v>796</v>
      </c>
      <c r="F88" s="195">
        <f>SUM(F89,F91,F93,F95,F97,F100)</f>
        <v>1425</v>
      </c>
    </row>
    <row r="89" spans="1:6" s="180" customFormat="1" ht="31.5" customHeight="1">
      <c r="A89" s="193"/>
      <c r="B89" s="199"/>
      <c r="C89" s="200"/>
      <c r="D89" s="200"/>
      <c r="E89" s="195" t="s">
        <v>797</v>
      </c>
      <c r="F89" s="195">
        <f t="shared" si="3"/>
        <v>452</v>
      </c>
    </row>
    <row r="90" spans="1:6" s="180" customFormat="1" ht="31.5" customHeight="1">
      <c r="A90" s="193"/>
      <c r="B90" s="199"/>
      <c r="C90" s="200"/>
      <c r="D90" s="200"/>
      <c r="E90" s="195" t="s">
        <v>714</v>
      </c>
      <c r="F90" s="201">
        <v>452</v>
      </c>
    </row>
    <row r="91" spans="1:6" s="180" customFormat="1" ht="31.5" customHeight="1">
      <c r="A91" s="193"/>
      <c r="B91" s="199"/>
      <c r="C91" s="200"/>
      <c r="D91" s="200"/>
      <c r="E91" s="195" t="s">
        <v>798</v>
      </c>
      <c r="F91" s="195">
        <f>SUM(F92:F92)</f>
        <v>80</v>
      </c>
    </row>
    <row r="92" spans="1:6" s="180" customFormat="1" ht="31.5" customHeight="1">
      <c r="A92" s="193"/>
      <c r="B92" s="199"/>
      <c r="C92" s="200"/>
      <c r="D92" s="200"/>
      <c r="E92" s="195" t="s">
        <v>714</v>
      </c>
      <c r="F92" s="201">
        <v>80</v>
      </c>
    </row>
    <row r="93" spans="1:6" s="180" customFormat="1" ht="31.5" customHeight="1">
      <c r="A93" s="193"/>
      <c r="B93" s="199"/>
      <c r="C93" s="200"/>
      <c r="D93" s="200"/>
      <c r="E93" s="195" t="s">
        <v>799</v>
      </c>
      <c r="F93" s="195">
        <f>SUM(F94:F94)</f>
        <v>0</v>
      </c>
    </row>
    <row r="94" spans="1:6" s="180" customFormat="1" ht="31.5" customHeight="1">
      <c r="A94" s="193"/>
      <c r="B94" s="199"/>
      <c r="C94" s="200"/>
      <c r="D94" s="200"/>
      <c r="E94" s="195" t="s">
        <v>800</v>
      </c>
      <c r="F94" s="201"/>
    </row>
    <row r="95" spans="1:6" s="180" customFormat="1" ht="31.5" customHeight="1">
      <c r="A95" s="193"/>
      <c r="B95" s="199"/>
      <c r="C95" s="200"/>
      <c r="D95" s="200"/>
      <c r="E95" s="195" t="s">
        <v>801</v>
      </c>
      <c r="F95" s="195">
        <f>SUM(F96:F96)</f>
        <v>3</v>
      </c>
    </row>
    <row r="96" spans="1:6" s="180" customFormat="1" ht="31.5" customHeight="1">
      <c r="A96" s="193"/>
      <c r="B96" s="199"/>
      <c r="C96" s="200"/>
      <c r="D96" s="200"/>
      <c r="E96" s="222" t="s">
        <v>802</v>
      </c>
      <c r="F96" s="201">
        <v>3</v>
      </c>
    </row>
    <row r="97" spans="1:6" s="180" customFormat="1" ht="31.5" customHeight="1">
      <c r="A97" s="193"/>
      <c r="B97" s="199"/>
      <c r="C97" s="200"/>
      <c r="D97" s="200"/>
      <c r="E97" s="222" t="s">
        <v>803</v>
      </c>
      <c r="F97" s="195">
        <f>SUM(F98:F99)</f>
        <v>747</v>
      </c>
    </row>
    <row r="98" spans="1:6" s="180" customFormat="1" ht="31.5" customHeight="1">
      <c r="A98" s="193"/>
      <c r="B98" s="199"/>
      <c r="C98" s="200"/>
      <c r="D98" s="200"/>
      <c r="E98" s="222" t="s">
        <v>714</v>
      </c>
      <c r="F98" s="201">
        <v>370</v>
      </c>
    </row>
    <row r="99" spans="1:6" s="180" customFormat="1" ht="31.5" customHeight="1">
      <c r="A99" s="193"/>
      <c r="B99" s="199"/>
      <c r="C99" s="200"/>
      <c r="D99" s="200"/>
      <c r="E99" s="222" t="s">
        <v>804</v>
      </c>
      <c r="F99" s="201">
        <v>377</v>
      </c>
    </row>
    <row r="100" spans="1:6" s="180" customFormat="1" ht="31.5" customHeight="1">
      <c r="A100" s="193"/>
      <c r="B100" s="199"/>
      <c r="C100" s="200"/>
      <c r="D100" s="200"/>
      <c r="E100" s="195" t="s">
        <v>805</v>
      </c>
      <c r="F100" s="195">
        <f aca="true" t="shared" si="4" ref="F100:F105">SUM(F101:F101)</f>
        <v>143</v>
      </c>
    </row>
    <row r="101" spans="1:6" s="180" customFormat="1" ht="31.5" customHeight="1">
      <c r="A101" s="193"/>
      <c r="B101" s="199"/>
      <c r="C101" s="200"/>
      <c r="D101" s="200"/>
      <c r="E101" s="195" t="s">
        <v>806</v>
      </c>
      <c r="F101" s="201">
        <v>143</v>
      </c>
    </row>
    <row r="102" spans="1:6" s="180" customFormat="1" ht="31.5" customHeight="1">
      <c r="A102" s="193"/>
      <c r="B102" s="199"/>
      <c r="C102" s="200"/>
      <c r="D102" s="200"/>
      <c r="E102" s="195" t="s">
        <v>807</v>
      </c>
      <c r="F102" s="195">
        <f>SUM(F103,F105,F107,F109,F111,F113,F115,F120,F122,F125,F128,F130)</f>
        <v>14912</v>
      </c>
    </row>
    <row r="103" spans="1:6" s="180" customFormat="1" ht="31.5" customHeight="1">
      <c r="A103" s="193"/>
      <c r="B103" s="199"/>
      <c r="C103" s="200"/>
      <c r="D103" s="200"/>
      <c r="E103" s="195" t="s">
        <v>808</v>
      </c>
      <c r="F103" s="195">
        <f t="shared" si="4"/>
        <v>850</v>
      </c>
    </row>
    <row r="104" spans="1:6" s="180" customFormat="1" ht="31.5" customHeight="1">
      <c r="A104" s="193"/>
      <c r="B104" s="199"/>
      <c r="C104" s="200"/>
      <c r="D104" s="200"/>
      <c r="E104" s="195" t="s">
        <v>672</v>
      </c>
      <c r="F104" s="201">
        <v>850</v>
      </c>
    </row>
    <row r="105" spans="1:6" s="180" customFormat="1" ht="31.5" customHeight="1">
      <c r="A105" s="193"/>
      <c r="B105" s="199"/>
      <c r="C105" s="200"/>
      <c r="D105" s="200"/>
      <c r="E105" s="195" t="s">
        <v>809</v>
      </c>
      <c r="F105" s="195">
        <f t="shared" si="4"/>
        <v>250</v>
      </c>
    </row>
    <row r="106" spans="1:6" s="180" customFormat="1" ht="31.5" customHeight="1">
      <c r="A106" s="193"/>
      <c r="B106" s="199"/>
      <c r="C106" s="200"/>
      <c r="D106" s="200"/>
      <c r="E106" s="195" t="s">
        <v>672</v>
      </c>
      <c r="F106" s="201">
        <v>250</v>
      </c>
    </row>
    <row r="107" spans="1:6" s="180" customFormat="1" ht="31.5" customHeight="1">
      <c r="A107" s="193"/>
      <c r="B107" s="199"/>
      <c r="C107" s="200"/>
      <c r="D107" s="200"/>
      <c r="E107" s="195" t="s">
        <v>810</v>
      </c>
      <c r="F107" s="195">
        <f>SUM(F108:F108)</f>
        <v>123</v>
      </c>
    </row>
    <row r="108" spans="1:6" s="180" customFormat="1" ht="31.5" customHeight="1">
      <c r="A108" s="193"/>
      <c r="B108" s="199"/>
      <c r="C108" s="194"/>
      <c r="D108" s="194"/>
      <c r="E108" s="195" t="s">
        <v>811</v>
      </c>
      <c r="F108" s="201">
        <v>123</v>
      </c>
    </row>
    <row r="109" spans="1:6" s="180" customFormat="1" ht="31.5" customHeight="1">
      <c r="A109" s="216"/>
      <c r="B109" s="199"/>
      <c r="C109" s="200"/>
      <c r="D109" s="200"/>
      <c r="E109" s="195" t="s">
        <v>812</v>
      </c>
      <c r="F109" s="195">
        <f>SUM(F110:F110)</f>
        <v>299</v>
      </c>
    </row>
    <row r="110" spans="1:6" s="180" customFormat="1" ht="24.75" customHeight="1">
      <c r="A110" s="217"/>
      <c r="B110" s="199"/>
      <c r="C110" s="218"/>
      <c r="D110" s="219"/>
      <c r="E110" s="195" t="s">
        <v>813</v>
      </c>
      <c r="F110" s="223">
        <v>299</v>
      </c>
    </row>
    <row r="111" spans="1:6" s="180" customFormat="1" ht="28.5" customHeight="1">
      <c r="A111" s="217"/>
      <c r="B111" s="199"/>
      <c r="C111" s="218"/>
      <c r="D111" s="219"/>
      <c r="E111" s="195" t="s">
        <v>814</v>
      </c>
      <c r="F111" s="195">
        <f>SUM(F112:F112)</f>
        <v>15</v>
      </c>
    </row>
    <row r="112" spans="1:6" s="180" customFormat="1" ht="22.5" customHeight="1">
      <c r="A112" s="220"/>
      <c r="B112" s="221"/>
      <c r="C112" s="221"/>
      <c r="D112" s="221"/>
      <c r="E112" s="195" t="s">
        <v>815</v>
      </c>
      <c r="F112" s="201">
        <v>15</v>
      </c>
    </row>
    <row r="113" spans="1:6" ht="31.5" customHeight="1">
      <c r="A113" s="224"/>
      <c r="B113" s="224"/>
      <c r="C113" s="224"/>
      <c r="D113" s="224"/>
      <c r="E113" s="195" t="s">
        <v>816</v>
      </c>
      <c r="F113" s="195">
        <f>SUM(F114:F114)</f>
        <v>30</v>
      </c>
    </row>
    <row r="114" spans="1:6" ht="31.5" customHeight="1">
      <c r="A114" s="224"/>
      <c r="B114" s="224"/>
      <c r="C114" s="224"/>
      <c r="D114" s="224"/>
      <c r="E114" s="195" t="s">
        <v>817</v>
      </c>
      <c r="F114" s="201">
        <v>30</v>
      </c>
    </row>
    <row r="115" spans="1:6" ht="31.5" customHeight="1">
      <c r="A115" s="224"/>
      <c r="B115" s="224"/>
      <c r="C115" s="224"/>
      <c r="D115" s="224"/>
      <c r="E115" s="195" t="s">
        <v>818</v>
      </c>
      <c r="F115" s="195">
        <f>SUM(F116:F119)</f>
        <v>258</v>
      </c>
    </row>
    <row r="116" spans="1:6" ht="31.5" customHeight="1">
      <c r="A116" s="224"/>
      <c r="B116" s="224"/>
      <c r="C116" s="224"/>
      <c r="D116" s="224"/>
      <c r="E116" s="195" t="s">
        <v>714</v>
      </c>
      <c r="F116" s="201">
        <v>155</v>
      </c>
    </row>
    <row r="117" spans="1:6" ht="31.5" customHeight="1">
      <c r="A117" s="224"/>
      <c r="B117" s="224"/>
      <c r="C117" s="224"/>
      <c r="D117" s="224"/>
      <c r="E117" s="195" t="s">
        <v>819</v>
      </c>
      <c r="F117" s="201">
        <v>12</v>
      </c>
    </row>
    <row r="118" spans="1:6" ht="31.5" customHeight="1">
      <c r="A118" s="224"/>
      <c r="B118" s="224"/>
      <c r="C118" s="224"/>
      <c r="D118" s="224"/>
      <c r="E118" s="195" t="s">
        <v>820</v>
      </c>
      <c r="F118" s="201">
        <v>88</v>
      </c>
    </row>
    <row r="119" spans="1:6" ht="31.5" customHeight="1">
      <c r="A119" s="224"/>
      <c r="B119" s="224"/>
      <c r="C119" s="224"/>
      <c r="D119" s="224"/>
      <c r="E119" s="195" t="s">
        <v>821</v>
      </c>
      <c r="F119" s="201">
        <v>3</v>
      </c>
    </row>
    <row r="120" spans="1:6" ht="31.5" customHeight="1">
      <c r="A120" s="224"/>
      <c r="B120" s="224"/>
      <c r="C120" s="224"/>
      <c r="D120" s="224"/>
      <c r="E120" s="195" t="s">
        <v>822</v>
      </c>
      <c r="F120" s="195">
        <f>SUM(F121:F121)</f>
        <v>40</v>
      </c>
    </row>
    <row r="121" spans="1:6" ht="31.5" customHeight="1">
      <c r="A121" s="224"/>
      <c r="B121" s="224"/>
      <c r="C121" s="224"/>
      <c r="D121" s="224"/>
      <c r="E121" s="195" t="s">
        <v>714</v>
      </c>
      <c r="F121" s="201">
        <v>40</v>
      </c>
    </row>
    <row r="122" spans="1:6" ht="31.5" customHeight="1">
      <c r="A122" s="224"/>
      <c r="B122" s="224"/>
      <c r="C122" s="224"/>
      <c r="D122" s="224"/>
      <c r="E122" s="195" t="s">
        <v>823</v>
      </c>
      <c r="F122" s="195">
        <f>SUM(F123:F124)</f>
        <v>30</v>
      </c>
    </row>
    <row r="123" spans="1:6" ht="31.5" customHeight="1">
      <c r="A123" s="224"/>
      <c r="B123" s="224"/>
      <c r="C123" s="224"/>
      <c r="D123" s="224"/>
      <c r="E123" s="195" t="s">
        <v>824</v>
      </c>
      <c r="F123" s="201">
        <v>15</v>
      </c>
    </row>
    <row r="124" spans="1:6" ht="31.5" customHeight="1">
      <c r="A124" s="224"/>
      <c r="B124" s="224"/>
      <c r="C124" s="224"/>
      <c r="D124" s="224"/>
      <c r="E124" s="195" t="s">
        <v>825</v>
      </c>
      <c r="F124" s="201">
        <v>15</v>
      </c>
    </row>
    <row r="125" spans="1:6" ht="31.5" customHeight="1">
      <c r="A125" s="224"/>
      <c r="B125" s="224"/>
      <c r="C125" s="224"/>
      <c r="D125" s="224"/>
      <c r="E125" s="195" t="s">
        <v>826</v>
      </c>
      <c r="F125" s="195">
        <f>SUM(F126:F127)</f>
        <v>7573</v>
      </c>
    </row>
    <row r="126" spans="1:6" ht="31.5" customHeight="1">
      <c r="A126" s="224"/>
      <c r="B126" s="224"/>
      <c r="C126" s="224"/>
      <c r="D126" s="224"/>
      <c r="E126" s="195" t="s">
        <v>827</v>
      </c>
      <c r="F126" s="201">
        <v>73</v>
      </c>
    </row>
    <row r="127" spans="1:6" ht="31.5" customHeight="1">
      <c r="A127" s="224"/>
      <c r="B127" s="224"/>
      <c r="C127" s="224"/>
      <c r="D127" s="224"/>
      <c r="E127" s="195" t="s">
        <v>828</v>
      </c>
      <c r="F127" s="201">
        <v>7500</v>
      </c>
    </row>
    <row r="128" spans="1:6" ht="31.5" customHeight="1">
      <c r="A128" s="224"/>
      <c r="B128" s="224"/>
      <c r="C128" s="224"/>
      <c r="D128" s="224"/>
      <c r="E128" s="225" t="s">
        <v>829</v>
      </c>
      <c r="F128" s="195">
        <f>SUM(F129:F129)</f>
        <v>217</v>
      </c>
    </row>
    <row r="129" spans="1:6" ht="31.5" customHeight="1">
      <c r="A129" s="224"/>
      <c r="B129" s="224"/>
      <c r="C129" s="224"/>
      <c r="D129" s="224"/>
      <c r="E129" s="222" t="s">
        <v>672</v>
      </c>
      <c r="F129" s="201">
        <v>217</v>
      </c>
    </row>
    <row r="130" spans="1:6" ht="31.5" customHeight="1">
      <c r="A130" s="224"/>
      <c r="B130" s="224"/>
      <c r="C130" s="224"/>
      <c r="D130" s="224"/>
      <c r="E130" s="195" t="s">
        <v>830</v>
      </c>
      <c r="F130" s="201">
        <v>5227</v>
      </c>
    </row>
    <row r="131" spans="1:6" ht="31.5" customHeight="1">
      <c r="A131" s="224"/>
      <c r="B131" s="224"/>
      <c r="C131" s="224"/>
      <c r="D131" s="224"/>
      <c r="E131" s="195" t="s">
        <v>831</v>
      </c>
      <c r="F131" s="195">
        <f>SUM(F132,F134,F137,F140,F148,F151,F153,F155,F157,F159,F161)</f>
        <v>9631</v>
      </c>
    </row>
    <row r="132" spans="1:6" ht="31.5" customHeight="1">
      <c r="A132" s="224"/>
      <c r="B132" s="224"/>
      <c r="C132" s="224"/>
      <c r="D132" s="224"/>
      <c r="E132" s="195" t="s">
        <v>832</v>
      </c>
      <c r="F132" s="195">
        <f>SUM(F133:F133)</f>
        <v>350</v>
      </c>
    </row>
    <row r="133" spans="1:6" ht="31.5" customHeight="1">
      <c r="A133" s="224"/>
      <c r="B133" s="224"/>
      <c r="C133" s="224"/>
      <c r="D133" s="224"/>
      <c r="E133" s="195" t="s">
        <v>672</v>
      </c>
      <c r="F133" s="201">
        <v>350</v>
      </c>
    </row>
    <row r="134" spans="1:6" ht="31.5" customHeight="1">
      <c r="A134" s="224"/>
      <c r="B134" s="224"/>
      <c r="C134" s="224"/>
      <c r="D134" s="224"/>
      <c r="E134" s="195" t="s">
        <v>833</v>
      </c>
      <c r="F134" s="195">
        <f>SUM(F135:F136)</f>
        <v>1643</v>
      </c>
    </row>
    <row r="135" spans="1:6" ht="31.5" customHeight="1">
      <c r="A135" s="224"/>
      <c r="B135" s="224"/>
      <c r="C135" s="224"/>
      <c r="D135" s="224"/>
      <c r="E135" s="195" t="s">
        <v>834</v>
      </c>
      <c r="F135" s="201">
        <v>1500</v>
      </c>
    </row>
    <row r="136" spans="1:6" ht="31.5" customHeight="1">
      <c r="A136" s="224"/>
      <c r="B136" s="224"/>
      <c r="C136" s="224"/>
      <c r="D136" s="224"/>
      <c r="E136" s="195" t="s">
        <v>835</v>
      </c>
      <c r="F136" s="223">
        <v>143</v>
      </c>
    </row>
    <row r="137" spans="1:6" ht="31.5" customHeight="1">
      <c r="A137" s="224"/>
      <c r="B137" s="224"/>
      <c r="C137" s="224"/>
      <c r="D137" s="224"/>
      <c r="E137" s="195" t="s">
        <v>836</v>
      </c>
      <c r="F137" s="195">
        <f>SUM(F138:F139)</f>
        <v>1200</v>
      </c>
    </row>
    <row r="138" spans="1:6" ht="31.5" customHeight="1">
      <c r="A138" s="224"/>
      <c r="B138" s="224"/>
      <c r="C138" s="224"/>
      <c r="D138" s="224"/>
      <c r="E138" s="195" t="s">
        <v>837</v>
      </c>
      <c r="F138" s="223">
        <v>980</v>
      </c>
    </row>
    <row r="139" spans="1:6" ht="31.5" customHeight="1">
      <c r="A139" s="224"/>
      <c r="B139" s="224"/>
      <c r="C139" s="224"/>
      <c r="D139" s="224"/>
      <c r="E139" s="195" t="s">
        <v>838</v>
      </c>
      <c r="F139" s="223">
        <v>220</v>
      </c>
    </row>
    <row r="140" spans="1:6" ht="31.5" customHeight="1">
      <c r="A140" s="224"/>
      <c r="B140" s="224"/>
      <c r="C140" s="224"/>
      <c r="D140" s="224"/>
      <c r="E140" s="195" t="s">
        <v>839</v>
      </c>
      <c r="F140" s="195">
        <f>SUM(F141:F147)</f>
        <v>1490</v>
      </c>
    </row>
    <row r="141" spans="1:6" ht="31.5" customHeight="1">
      <c r="A141" s="224"/>
      <c r="B141" s="224"/>
      <c r="C141" s="224"/>
      <c r="D141" s="224"/>
      <c r="E141" s="195" t="s">
        <v>840</v>
      </c>
      <c r="F141" s="223">
        <v>207</v>
      </c>
    </row>
    <row r="142" spans="1:6" ht="31.5" customHeight="1">
      <c r="A142" s="224"/>
      <c r="B142" s="224"/>
      <c r="C142" s="224"/>
      <c r="D142" s="224"/>
      <c r="E142" s="195" t="s">
        <v>841</v>
      </c>
      <c r="F142" s="223">
        <v>109</v>
      </c>
    </row>
    <row r="143" spans="1:6" ht="31.5" customHeight="1">
      <c r="A143" s="224"/>
      <c r="B143" s="224"/>
      <c r="C143" s="224"/>
      <c r="D143" s="224"/>
      <c r="E143" s="195" t="s">
        <v>842</v>
      </c>
      <c r="F143" s="201">
        <v>150</v>
      </c>
    </row>
    <row r="144" spans="1:6" ht="31.5" customHeight="1">
      <c r="A144" s="224"/>
      <c r="B144" s="224"/>
      <c r="C144" s="224"/>
      <c r="D144" s="224"/>
      <c r="E144" s="195" t="s">
        <v>843</v>
      </c>
      <c r="F144" s="201">
        <v>230</v>
      </c>
    </row>
    <row r="145" spans="1:6" ht="31.5" customHeight="1">
      <c r="A145" s="224"/>
      <c r="B145" s="224"/>
      <c r="C145" s="224"/>
      <c r="D145" s="224"/>
      <c r="E145" s="195" t="s">
        <v>844</v>
      </c>
      <c r="F145" s="201">
        <v>350</v>
      </c>
    </row>
    <row r="146" spans="1:6" ht="31.5" customHeight="1">
      <c r="A146" s="224"/>
      <c r="B146" s="224"/>
      <c r="C146" s="224"/>
      <c r="D146" s="224"/>
      <c r="E146" s="195" t="s">
        <v>845</v>
      </c>
      <c r="F146" s="201">
        <v>26</v>
      </c>
    </row>
    <row r="147" spans="1:6" ht="31.5" customHeight="1">
      <c r="A147" s="224"/>
      <c r="B147" s="224"/>
      <c r="C147" s="224"/>
      <c r="D147" s="224"/>
      <c r="E147" s="195" t="s">
        <v>846</v>
      </c>
      <c r="F147" s="201">
        <v>418</v>
      </c>
    </row>
    <row r="148" spans="1:6" ht="31.5" customHeight="1">
      <c r="A148" s="224"/>
      <c r="B148" s="224"/>
      <c r="C148" s="224"/>
      <c r="D148" s="224"/>
      <c r="E148" s="195" t="s">
        <v>847</v>
      </c>
      <c r="F148" s="195">
        <f>SUM(F149:F150)</f>
        <v>275</v>
      </c>
    </row>
    <row r="149" spans="1:6" ht="31.5" customHeight="1">
      <c r="A149" s="224"/>
      <c r="B149" s="224"/>
      <c r="C149" s="224"/>
      <c r="D149" s="224"/>
      <c r="E149" s="195" t="s">
        <v>848</v>
      </c>
      <c r="F149" s="201">
        <v>271</v>
      </c>
    </row>
    <row r="150" spans="1:6" ht="31.5" customHeight="1">
      <c r="A150" s="224"/>
      <c r="B150" s="224"/>
      <c r="C150" s="224"/>
      <c r="D150" s="224"/>
      <c r="E150" s="195" t="s">
        <v>849</v>
      </c>
      <c r="F150" s="201">
        <v>4</v>
      </c>
    </row>
    <row r="151" spans="1:6" ht="31.5" customHeight="1">
      <c r="A151" s="224"/>
      <c r="B151" s="224"/>
      <c r="C151" s="224"/>
      <c r="D151" s="224"/>
      <c r="E151" s="195" t="s">
        <v>850</v>
      </c>
      <c r="F151" s="195">
        <f>SUM(F152:F152)</f>
        <v>230</v>
      </c>
    </row>
    <row r="152" spans="1:6" ht="31.5" customHeight="1">
      <c r="A152" s="224"/>
      <c r="B152" s="224"/>
      <c r="C152" s="224"/>
      <c r="D152" s="224"/>
      <c r="E152" s="195" t="s">
        <v>851</v>
      </c>
      <c r="F152" s="201">
        <v>230</v>
      </c>
    </row>
    <row r="153" spans="1:6" ht="31.5" customHeight="1">
      <c r="A153" s="224"/>
      <c r="B153" s="224"/>
      <c r="C153" s="224"/>
      <c r="D153" s="224"/>
      <c r="E153" s="195" t="s">
        <v>852</v>
      </c>
      <c r="F153" s="195">
        <f>SUM(F154:F154)</f>
        <v>2300</v>
      </c>
    </row>
    <row r="154" spans="1:6" ht="31.5" customHeight="1">
      <c r="A154" s="224"/>
      <c r="B154" s="224"/>
      <c r="C154" s="224"/>
      <c r="D154" s="224"/>
      <c r="E154" s="195" t="s">
        <v>853</v>
      </c>
      <c r="F154" s="201">
        <v>2300</v>
      </c>
    </row>
    <row r="155" spans="1:6" ht="31.5" customHeight="1">
      <c r="A155" s="224"/>
      <c r="B155" s="224"/>
      <c r="C155" s="224"/>
      <c r="D155" s="224"/>
      <c r="E155" s="195" t="s">
        <v>854</v>
      </c>
      <c r="F155" s="195">
        <f>SUM(F156:F156)</f>
        <v>848</v>
      </c>
    </row>
    <row r="156" spans="1:6" ht="31.5" customHeight="1">
      <c r="A156" s="224"/>
      <c r="B156" s="224"/>
      <c r="C156" s="224"/>
      <c r="D156" s="224"/>
      <c r="E156" s="195" t="s">
        <v>855</v>
      </c>
      <c r="F156" s="201">
        <v>848</v>
      </c>
    </row>
    <row r="157" spans="1:6" ht="31.5" customHeight="1">
      <c r="A157" s="224"/>
      <c r="B157" s="224"/>
      <c r="C157" s="224"/>
      <c r="D157" s="224"/>
      <c r="E157" s="195" t="s">
        <v>856</v>
      </c>
      <c r="F157" s="195">
        <f>SUM(F158:F158)</f>
        <v>16</v>
      </c>
    </row>
    <row r="158" spans="1:6" ht="31.5" customHeight="1">
      <c r="A158" s="224"/>
      <c r="B158" s="224"/>
      <c r="C158" s="224"/>
      <c r="D158" s="224"/>
      <c r="E158" s="195" t="s">
        <v>857</v>
      </c>
      <c r="F158" s="201">
        <v>16</v>
      </c>
    </row>
    <row r="159" spans="1:6" ht="31.5" customHeight="1">
      <c r="A159" s="224"/>
      <c r="B159" s="224"/>
      <c r="C159" s="224"/>
      <c r="D159" s="224"/>
      <c r="E159" s="222" t="s">
        <v>858</v>
      </c>
      <c r="F159" s="195">
        <f>SUM(F160:F160)</f>
        <v>230</v>
      </c>
    </row>
    <row r="160" spans="1:6" ht="31.5" customHeight="1">
      <c r="A160" s="224"/>
      <c r="B160" s="224"/>
      <c r="C160" s="224"/>
      <c r="D160" s="224"/>
      <c r="E160" s="222" t="s">
        <v>714</v>
      </c>
      <c r="F160" s="201">
        <v>230</v>
      </c>
    </row>
    <row r="161" spans="1:6" ht="31.5" customHeight="1">
      <c r="A161" s="224"/>
      <c r="B161" s="224"/>
      <c r="C161" s="224"/>
      <c r="D161" s="224"/>
      <c r="E161" s="222" t="s">
        <v>859</v>
      </c>
      <c r="F161" s="195">
        <f>SUM(F162)</f>
        <v>1049</v>
      </c>
    </row>
    <row r="162" spans="1:6" ht="31.5" customHeight="1">
      <c r="A162" s="224"/>
      <c r="B162" s="224"/>
      <c r="C162" s="224"/>
      <c r="D162" s="224"/>
      <c r="E162" s="222" t="s">
        <v>860</v>
      </c>
      <c r="F162" s="201">
        <v>1049</v>
      </c>
    </row>
    <row r="163" spans="1:6" ht="31.5" customHeight="1">
      <c r="A163" s="224"/>
      <c r="B163" s="224"/>
      <c r="C163" s="224"/>
      <c r="D163" s="224"/>
      <c r="E163" s="195" t="s">
        <v>861</v>
      </c>
      <c r="F163" s="195">
        <f>SUM(F164,F166,F168,F170,F172,F174,)</f>
        <v>4897</v>
      </c>
    </row>
    <row r="164" spans="1:6" ht="31.5" customHeight="1">
      <c r="A164" s="224"/>
      <c r="B164" s="224"/>
      <c r="C164" s="224"/>
      <c r="D164" s="224"/>
      <c r="E164" s="195" t="s">
        <v>862</v>
      </c>
      <c r="F164" s="195">
        <f>SUM(F165:F165)</f>
        <v>240</v>
      </c>
    </row>
    <row r="165" spans="1:6" ht="31.5" customHeight="1">
      <c r="A165" s="224"/>
      <c r="B165" s="224"/>
      <c r="C165" s="224"/>
      <c r="D165" s="224"/>
      <c r="E165" s="195" t="s">
        <v>672</v>
      </c>
      <c r="F165" s="201">
        <v>240</v>
      </c>
    </row>
    <row r="166" spans="1:6" ht="31.5" customHeight="1">
      <c r="A166" s="224"/>
      <c r="B166" s="224"/>
      <c r="C166" s="224"/>
      <c r="D166" s="224"/>
      <c r="E166" s="195" t="s">
        <v>863</v>
      </c>
      <c r="F166" s="195">
        <f>SUM(F167:F167)</f>
        <v>50</v>
      </c>
    </row>
    <row r="167" spans="1:6" ht="31.5" customHeight="1">
      <c r="A167" s="224"/>
      <c r="B167" s="224"/>
      <c r="C167" s="224"/>
      <c r="D167" s="224"/>
      <c r="E167" s="195" t="s">
        <v>864</v>
      </c>
      <c r="F167" s="223">
        <v>50</v>
      </c>
    </row>
    <row r="168" spans="1:6" ht="31.5" customHeight="1">
      <c r="A168" s="224"/>
      <c r="B168" s="224"/>
      <c r="C168" s="224"/>
      <c r="D168" s="224"/>
      <c r="E168" s="195" t="s">
        <v>865</v>
      </c>
      <c r="F168" s="195">
        <f>SUM(F169:F169)</f>
        <v>780</v>
      </c>
    </row>
    <row r="169" spans="1:6" ht="31.5" customHeight="1">
      <c r="A169" s="224"/>
      <c r="B169" s="224"/>
      <c r="C169" s="224"/>
      <c r="D169" s="224"/>
      <c r="E169" s="195" t="s">
        <v>866</v>
      </c>
      <c r="F169" s="223">
        <v>780</v>
      </c>
    </row>
    <row r="170" spans="1:6" ht="31.5" customHeight="1">
      <c r="A170" s="224"/>
      <c r="B170" s="224"/>
      <c r="C170" s="224"/>
      <c r="D170" s="224"/>
      <c r="E170" s="195" t="s">
        <v>867</v>
      </c>
      <c r="F170" s="195">
        <f>SUM(F171:F171)</f>
        <v>1060</v>
      </c>
    </row>
    <row r="171" spans="1:6" ht="31.5" customHeight="1">
      <c r="A171" s="224"/>
      <c r="B171" s="224"/>
      <c r="C171" s="224"/>
      <c r="D171" s="224"/>
      <c r="E171" s="195" t="s">
        <v>868</v>
      </c>
      <c r="F171" s="223">
        <v>1060</v>
      </c>
    </row>
    <row r="172" spans="1:6" ht="31.5" customHeight="1">
      <c r="A172" s="224"/>
      <c r="B172" s="224"/>
      <c r="C172" s="224"/>
      <c r="D172" s="224"/>
      <c r="E172" s="195" t="s">
        <v>869</v>
      </c>
      <c r="F172" s="195">
        <f>SUM(F173:F173)</f>
        <v>29</v>
      </c>
    </row>
    <row r="173" spans="1:6" ht="31.5" customHeight="1">
      <c r="A173" s="224"/>
      <c r="B173" s="224"/>
      <c r="C173" s="224"/>
      <c r="D173" s="224"/>
      <c r="E173" s="195" t="s">
        <v>870</v>
      </c>
      <c r="F173" s="201">
        <v>29</v>
      </c>
    </row>
    <row r="174" spans="1:6" ht="31.5" customHeight="1">
      <c r="A174" s="224"/>
      <c r="B174" s="224"/>
      <c r="C174" s="224"/>
      <c r="D174" s="224"/>
      <c r="E174" s="195" t="s">
        <v>871</v>
      </c>
      <c r="F174" s="195">
        <f>SUM(F175:F176)</f>
        <v>2738</v>
      </c>
    </row>
    <row r="175" spans="1:6" ht="31.5" customHeight="1">
      <c r="A175" s="224"/>
      <c r="B175" s="224"/>
      <c r="C175" s="224"/>
      <c r="D175" s="224"/>
      <c r="E175" s="195" t="s">
        <v>872</v>
      </c>
      <c r="F175" s="201">
        <v>138</v>
      </c>
    </row>
    <row r="176" spans="1:6" ht="31.5" customHeight="1">
      <c r="A176" s="224"/>
      <c r="B176" s="224"/>
      <c r="C176" s="224"/>
      <c r="D176" s="224"/>
      <c r="E176" s="195" t="s">
        <v>873</v>
      </c>
      <c r="F176" s="201">
        <v>2600</v>
      </c>
    </row>
    <row r="177" spans="1:6" ht="31.5" customHeight="1">
      <c r="A177" s="224"/>
      <c r="B177" s="224"/>
      <c r="C177" s="224"/>
      <c r="D177" s="224"/>
      <c r="E177" s="195" t="s">
        <v>874</v>
      </c>
      <c r="F177" s="195">
        <f>SUM(F178,F181,)</f>
        <v>1200</v>
      </c>
    </row>
    <row r="178" spans="1:6" ht="31.5" customHeight="1">
      <c r="A178" s="224"/>
      <c r="B178" s="224"/>
      <c r="C178" s="224"/>
      <c r="D178" s="224"/>
      <c r="E178" s="195" t="s">
        <v>875</v>
      </c>
      <c r="F178" s="195">
        <f>SUM(F179:F180)</f>
        <v>550</v>
      </c>
    </row>
    <row r="179" spans="1:6" ht="31.5" customHeight="1">
      <c r="A179" s="224"/>
      <c r="B179" s="224"/>
      <c r="C179" s="224"/>
      <c r="D179" s="224"/>
      <c r="E179" s="195" t="s">
        <v>876</v>
      </c>
      <c r="F179" s="201">
        <v>550</v>
      </c>
    </row>
    <row r="180" spans="1:6" ht="31.5" customHeight="1">
      <c r="A180" s="224"/>
      <c r="B180" s="224"/>
      <c r="C180" s="224"/>
      <c r="D180" s="224"/>
      <c r="E180" s="195" t="s">
        <v>877</v>
      </c>
      <c r="F180" s="201"/>
    </row>
    <row r="181" spans="1:6" ht="31.5" customHeight="1">
      <c r="A181" s="224"/>
      <c r="B181" s="224"/>
      <c r="C181" s="224"/>
      <c r="D181" s="224"/>
      <c r="E181" s="195" t="s">
        <v>878</v>
      </c>
      <c r="F181" s="201">
        <v>650</v>
      </c>
    </row>
    <row r="182" spans="1:6" ht="31.5" customHeight="1">
      <c r="A182" s="224"/>
      <c r="B182" s="224"/>
      <c r="C182" s="224"/>
      <c r="D182" s="224"/>
      <c r="E182" s="195" t="s">
        <v>879</v>
      </c>
      <c r="F182" s="195">
        <f>SUM(F183,F191,F200,F206,F210,F212)</f>
        <v>50139</v>
      </c>
    </row>
    <row r="183" spans="1:6" ht="31.5" customHeight="1">
      <c r="A183" s="224"/>
      <c r="B183" s="224"/>
      <c r="C183" s="224"/>
      <c r="D183" s="224"/>
      <c r="E183" s="195" t="s">
        <v>880</v>
      </c>
      <c r="F183" s="195">
        <f>SUM(F184:F190)</f>
        <v>3958</v>
      </c>
    </row>
    <row r="184" spans="1:6" ht="31.5" customHeight="1">
      <c r="A184" s="224"/>
      <c r="B184" s="224"/>
      <c r="C184" s="224"/>
      <c r="D184" s="224"/>
      <c r="E184" s="195" t="s">
        <v>881</v>
      </c>
      <c r="F184" s="201">
        <v>1280</v>
      </c>
    </row>
    <row r="185" spans="1:6" ht="31.5" customHeight="1">
      <c r="A185" s="224"/>
      <c r="B185" s="224"/>
      <c r="C185" s="224"/>
      <c r="D185" s="224"/>
      <c r="E185" s="195" t="s">
        <v>882</v>
      </c>
      <c r="F185" s="201">
        <v>800</v>
      </c>
    </row>
    <row r="186" spans="1:6" ht="31.5" customHeight="1">
      <c r="A186" s="224"/>
      <c r="B186" s="224"/>
      <c r="C186" s="224"/>
      <c r="D186" s="224"/>
      <c r="E186" s="195" t="s">
        <v>883</v>
      </c>
      <c r="F186" s="201">
        <v>7</v>
      </c>
    </row>
    <row r="187" spans="1:6" ht="31.5" customHeight="1">
      <c r="A187" s="224"/>
      <c r="B187" s="224"/>
      <c r="C187" s="224"/>
      <c r="D187" s="224"/>
      <c r="E187" s="195" t="s">
        <v>884</v>
      </c>
      <c r="F187" s="201">
        <v>150</v>
      </c>
    </row>
    <row r="188" spans="1:6" ht="31.5" customHeight="1">
      <c r="A188" s="224"/>
      <c r="B188" s="224"/>
      <c r="C188" s="224"/>
      <c r="D188" s="224"/>
      <c r="E188" s="195" t="s">
        <v>885</v>
      </c>
      <c r="F188" s="201">
        <v>30</v>
      </c>
    </row>
    <row r="189" spans="1:6" ht="31.5" customHeight="1">
      <c r="A189" s="224"/>
      <c r="B189" s="224"/>
      <c r="C189" s="224"/>
      <c r="D189" s="224"/>
      <c r="E189" s="195" t="s">
        <v>886</v>
      </c>
      <c r="F189" s="201">
        <v>15</v>
      </c>
    </row>
    <row r="190" spans="1:6" ht="31.5" customHeight="1">
      <c r="A190" s="224"/>
      <c r="B190" s="224"/>
      <c r="C190" s="224"/>
      <c r="D190" s="224"/>
      <c r="E190" s="195" t="s">
        <v>887</v>
      </c>
      <c r="F190" s="201">
        <v>1676</v>
      </c>
    </row>
    <row r="191" spans="1:6" ht="31.5" customHeight="1">
      <c r="A191" s="224"/>
      <c r="B191" s="224"/>
      <c r="C191" s="224"/>
      <c r="D191" s="224"/>
      <c r="E191" s="195" t="s">
        <v>888</v>
      </c>
      <c r="F191" s="195">
        <f>SUM(F192:F199)</f>
        <v>2065</v>
      </c>
    </row>
    <row r="192" spans="1:6" ht="31.5" customHeight="1">
      <c r="A192" s="224"/>
      <c r="B192" s="224"/>
      <c r="C192" s="224"/>
      <c r="D192" s="224"/>
      <c r="E192" s="222" t="s">
        <v>889</v>
      </c>
      <c r="F192" s="201">
        <v>620</v>
      </c>
    </row>
    <row r="193" spans="1:6" ht="31.5" customHeight="1">
      <c r="A193" s="224"/>
      <c r="B193" s="224"/>
      <c r="C193" s="224"/>
      <c r="D193" s="224"/>
      <c r="E193" s="195" t="s">
        <v>890</v>
      </c>
      <c r="F193" s="201">
        <v>168</v>
      </c>
    </row>
    <row r="194" spans="1:6" ht="31.5" customHeight="1">
      <c r="A194" s="224"/>
      <c r="B194" s="224"/>
      <c r="C194" s="224"/>
      <c r="D194" s="224"/>
      <c r="E194" s="195" t="s">
        <v>891</v>
      </c>
      <c r="F194" s="201">
        <v>20</v>
      </c>
    </row>
    <row r="195" spans="1:6" ht="31.5" customHeight="1">
      <c r="A195" s="224"/>
      <c r="B195" s="224"/>
      <c r="C195" s="224"/>
      <c r="D195" s="224"/>
      <c r="E195" s="195" t="s">
        <v>892</v>
      </c>
      <c r="F195" s="201">
        <v>40</v>
      </c>
    </row>
    <row r="196" spans="1:6" ht="31.5" customHeight="1">
      <c r="A196" s="224"/>
      <c r="B196" s="224"/>
      <c r="C196" s="224"/>
      <c r="D196" s="224"/>
      <c r="E196" s="195" t="s">
        <v>893</v>
      </c>
      <c r="F196" s="201">
        <v>477</v>
      </c>
    </row>
    <row r="197" spans="1:6" ht="31.5" customHeight="1">
      <c r="A197" s="224"/>
      <c r="B197" s="224"/>
      <c r="C197" s="224"/>
      <c r="D197" s="224"/>
      <c r="E197" s="222" t="s">
        <v>894</v>
      </c>
      <c r="F197" s="201">
        <v>2</v>
      </c>
    </row>
    <row r="198" spans="1:6" ht="31.5" customHeight="1">
      <c r="A198" s="224"/>
      <c r="B198" s="224"/>
      <c r="C198" s="224"/>
      <c r="D198" s="224"/>
      <c r="E198" s="222" t="s">
        <v>895</v>
      </c>
      <c r="F198" s="201">
        <v>10</v>
      </c>
    </row>
    <row r="199" spans="1:6" ht="31.5" customHeight="1">
      <c r="A199" s="224"/>
      <c r="B199" s="224"/>
      <c r="C199" s="224"/>
      <c r="D199" s="224"/>
      <c r="E199" s="195" t="s">
        <v>896</v>
      </c>
      <c r="F199" s="201">
        <v>728</v>
      </c>
    </row>
    <row r="200" spans="1:6" ht="31.5" customHeight="1">
      <c r="A200" s="224"/>
      <c r="B200" s="224"/>
      <c r="C200" s="224"/>
      <c r="D200" s="224"/>
      <c r="E200" s="195" t="s">
        <v>897</v>
      </c>
      <c r="F200" s="195">
        <f>SUM(F201:F205)</f>
        <v>2246</v>
      </c>
    </row>
    <row r="201" spans="1:6" ht="31.5" customHeight="1">
      <c r="A201" s="224"/>
      <c r="B201" s="224"/>
      <c r="C201" s="224"/>
      <c r="D201" s="224"/>
      <c r="E201" s="195" t="s">
        <v>881</v>
      </c>
      <c r="F201" s="201">
        <v>510</v>
      </c>
    </row>
    <row r="202" spans="1:6" ht="31.5" customHeight="1">
      <c r="A202" s="224"/>
      <c r="B202" s="224"/>
      <c r="C202" s="224"/>
      <c r="D202" s="224"/>
      <c r="E202" s="195" t="s">
        <v>898</v>
      </c>
      <c r="F202" s="201">
        <v>759</v>
      </c>
    </row>
    <row r="203" spans="1:6" ht="31.5" customHeight="1">
      <c r="A203" s="224"/>
      <c r="B203" s="224"/>
      <c r="C203" s="224"/>
      <c r="D203" s="224"/>
      <c r="E203" s="195" t="s">
        <v>899</v>
      </c>
      <c r="F203" s="201">
        <v>47</v>
      </c>
    </row>
    <row r="204" spans="1:6" ht="31.5" customHeight="1">
      <c r="A204" s="224"/>
      <c r="B204" s="224"/>
      <c r="C204" s="224"/>
      <c r="D204" s="224"/>
      <c r="E204" s="195" t="s">
        <v>900</v>
      </c>
      <c r="F204" s="201">
        <v>10</v>
      </c>
    </row>
    <row r="205" spans="1:6" ht="31.5" customHeight="1">
      <c r="A205" s="224"/>
      <c r="B205" s="224"/>
      <c r="C205" s="224"/>
      <c r="D205" s="224"/>
      <c r="E205" s="195" t="s">
        <v>901</v>
      </c>
      <c r="F205" s="201">
        <v>920</v>
      </c>
    </row>
    <row r="206" spans="1:6" ht="31.5" customHeight="1">
      <c r="A206" s="224"/>
      <c r="B206" s="224"/>
      <c r="C206" s="224"/>
      <c r="D206" s="224"/>
      <c r="E206" s="195" t="s">
        <v>902</v>
      </c>
      <c r="F206" s="195">
        <f>SUM(F207:F209)</f>
        <v>41358</v>
      </c>
    </row>
    <row r="207" spans="1:6" ht="31.5" customHeight="1">
      <c r="A207" s="224"/>
      <c r="B207" s="224"/>
      <c r="C207" s="224"/>
      <c r="D207" s="224"/>
      <c r="E207" s="195" t="s">
        <v>881</v>
      </c>
      <c r="F207" s="201">
        <v>560</v>
      </c>
    </row>
    <row r="208" spans="1:6" ht="31.5" customHeight="1">
      <c r="A208" s="224"/>
      <c r="B208" s="224"/>
      <c r="C208" s="224"/>
      <c r="D208" s="224"/>
      <c r="E208" s="195" t="s">
        <v>903</v>
      </c>
      <c r="F208" s="201">
        <v>835</v>
      </c>
    </row>
    <row r="209" spans="1:6" ht="31.5" customHeight="1">
      <c r="A209" s="224"/>
      <c r="B209" s="224"/>
      <c r="C209" s="224"/>
      <c r="D209" s="224"/>
      <c r="E209" s="195" t="s">
        <v>904</v>
      </c>
      <c r="F209" s="201">
        <v>39963</v>
      </c>
    </row>
    <row r="210" spans="1:6" ht="31.5" customHeight="1">
      <c r="A210" s="224"/>
      <c r="B210" s="224"/>
      <c r="C210" s="224"/>
      <c r="D210" s="224"/>
      <c r="E210" s="195" t="s">
        <v>905</v>
      </c>
      <c r="F210" s="195">
        <f>SUM(F211:F211)</f>
        <v>422</v>
      </c>
    </row>
    <row r="211" spans="1:6" ht="31.5" customHeight="1">
      <c r="A211" s="224"/>
      <c r="B211" s="224"/>
      <c r="C211" s="224"/>
      <c r="D211" s="224"/>
      <c r="E211" s="195" t="s">
        <v>906</v>
      </c>
      <c r="F211" s="201">
        <v>422</v>
      </c>
    </row>
    <row r="212" spans="1:6" ht="31.5" customHeight="1">
      <c r="A212" s="224"/>
      <c r="B212" s="224"/>
      <c r="C212" s="224"/>
      <c r="D212" s="224"/>
      <c r="E212" s="195" t="s">
        <v>907</v>
      </c>
      <c r="F212" s="195">
        <f>SUM(F213:F213)</f>
        <v>90</v>
      </c>
    </row>
    <row r="213" spans="1:6" ht="31.5" customHeight="1">
      <c r="A213" s="224"/>
      <c r="B213" s="224"/>
      <c r="C213" s="224"/>
      <c r="D213" s="224"/>
      <c r="E213" s="195" t="s">
        <v>908</v>
      </c>
      <c r="F213" s="201">
        <v>90</v>
      </c>
    </row>
    <row r="214" spans="1:6" ht="31.5" customHeight="1">
      <c r="A214" s="224"/>
      <c r="B214" s="224"/>
      <c r="C214" s="224"/>
      <c r="D214" s="224"/>
      <c r="E214" s="195" t="s">
        <v>909</v>
      </c>
      <c r="F214" s="195">
        <f>SUM(F215,F218,F221,)</f>
        <v>5774</v>
      </c>
    </row>
    <row r="215" spans="1:6" ht="31.5" customHeight="1">
      <c r="A215" s="224"/>
      <c r="B215" s="224"/>
      <c r="C215" s="224"/>
      <c r="D215" s="224"/>
      <c r="E215" s="195" t="s">
        <v>910</v>
      </c>
      <c r="F215" s="195">
        <f>SUM(F216:F217)</f>
        <v>1603</v>
      </c>
    </row>
    <row r="216" spans="1:6" ht="31.5" customHeight="1">
      <c r="A216" s="224"/>
      <c r="B216" s="224"/>
      <c r="C216" s="224"/>
      <c r="D216" s="224"/>
      <c r="E216" s="195" t="s">
        <v>876</v>
      </c>
      <c r="F216" s="201">
        <v>1503</v>
      </c>
    </row>
    <row r="217" spans="1:6" ht="31.5" customHeight="1">
      <c r="A217" s="224"/>
      <c r="B217" s="224"/>
      <c r="C217" s="224"/>
      <c r="D217" s="224"/>
      <c r="E217" s="195" t="s">
        <v>911</v>
      </c>
      <c r="F217" s="201">
        <v>100</v>
      </c>
    </row>
    <row r="218" spans="1:6" ht="31.5" customHeight="1">
      <c r="A218" s="224"/>
      <c r="B218" s="224"/>
      <c r="C218" s="224"/>
      <c r="D218" s="224"/>
      <c r="E218" s="195" t="s">
        <v>912</v>
      </c>
      <c r="F218" s="195">
        <f>SUM(F219:F220)</f>
        <v>61</v>
      </c>
    </row>
    <row r="219" spans="1:6" ht="31.5" customHeight="1">
      <c r="A219" s="224"/>
      <c r="B219" s="224"/>
      <c r="C219" s="224"/>
      <c r="D219" s="224"/>
      <c r="E219" s="195" t="s">
        <v>913</v>
      </c>
      <c r="F219" s="201">
        <v>7</v>
      </c>
    </row>
    <row r="220" spans="1:6" ht="31.5" customHeight="1">
      <c r="A220" s="224"/>
      <c r="B220" s="224"/>
      <c r="C220" s="224"/>
      <c r="D220" s="224"/>
      <c r="E220" s="195" t="s">
        <v>914</v>
      </c>
      <c r="F220" s="201">
        <v>54</v>
      </c>
    </row>
    <row r="221" spans="1:6" ht="31.5" customHeight="1">
      <c r="A221" s="224"/>
      <c r="B221" s="224"/>
      <c r="C221" s="224"/>
      <c r="D221" s="224"/>
      <c r="E221" s="195" t="s">
        <v>915</v>
      </c>
      <c r="F221" s="195">
        <f>SUM(F222:F222)</f>
        <v>4110</v>
      </c>
    </row>
    <row r="222" spans="1:6" ht="31.5" customHeight="1">
      <c r="A222" s="224"/>
      <c r="B222" s="224"/>
      <c r="C222" s="224"/>
      <c r="D222" s="224"/>
      <c r="E222" s="195" t="s">
        <v>916</v>
      </c>
      <c r="F222" s="201">
        <v>4110</v>
      </c>
    </row>
    <row r="223" spans="1:6" ht="31.5" customHeight="1">
      <c r="A223" s="224"/>
      <c r="B223" s="224"/>
      <c r="C223" s="224"/>
      <c r="D223" s="224"/>
      <c r="E223" s="195" t="s">
        <v>917</v>
      </c>
      <c r="F223" s="195">
        <f>SUM(F224)</f>
        <v>88</v>
      </c>
    </row>
    <row r="224" spans="1:6" ht="31.5" customHeight="1">
      <c r="A224" s="224"/>
      <c r="B224" s="224"/>
      <c r="C224" s="224"/>
      <c r="D224" s="224"/>
      <c r="E224" s="195" t="s">
        <v>918</v>
      </c>
      <c r="F224" s="195">
        <f>SUM(F225:F226)</f>
        <v>88</v>
      </c>
    </row>
    <row r="225" spans="1:6" ht="31.5" customHeight="1">
      <c r="A225" s="224"/>
      <c r="B225" s="224"/>
      <c r="C225" s="224"/>
      <c r="D225" s="224"/>
      <c r="E225" s="195" t="s">
        <v>876</v>
      </c>
      <c r="F225" s="201">
        <v>70</v>
      </c>
    </row>
    <row r="226" spans="1:6" ht="31.5" customHeight="1">
      <c r="A226" s="224"/>
      <c r="B226" s="224"/>
      <c r="C226" s="224"/>
      <c r="D226" s="224"/>
      <c r="E226" s="195" t="s">
        <v>919</v>
      </c>
      <c r="F226" s="201">
        <v>18</v>
      </c>
    </row>
    <row r="227" spans="1:6" ht="31.5" customHeight="1">
      <c r="A227" s="224"/>
      <c r="B227" s="224"/>
      <c r="C227" s="224"/>
      <c r="D227" s="224"/>
      <c r="E227" s="195" t="s">
        <v>920</v>
      </c>
      <c r="F227" s="195">
        <f>SUM(F228)</f>
        <v>380</v>
      </c>
    </row>
    <row r="228" spans="1:6" ht="31.5" customHeight="1">
      <c r="A228" s="224"/>
      <c r="B228" s="224"/>
      <c r="C228" s="224"/>
      <c r="D228" s="224"/>
      <c r="E228" s="195" t="s">
        <v>921</v>
      </c>
      <c r="F228" s="195">
        <f>SUM(F229:F230)</f>
        <v>380</v>
      </c>
    </row>
    <row r="229" spans="1:6" ht="31.5" customHeight="1">
      <c r="A229" s="224"/>
      <c r="B229" s="224"/>
      <c r="C229" s="224"/>
      <c r="D229" s="224"/>
      <c r="E229" s="195" t="s">
        <v>881</v>
      </c>
      <c r="F229" s="201">
        <v>230</v>
      </c>
    </row>
    <row r="230" spans="1:6" ht="31.5" customHeight="1">
      <c r="A230" s="224"/>
      <c r="B230" s="224"/>
      <c r="C230" s="224"/>
      <c r="D230" s="224"/>
      <c r="E230" s="195" t="s">
        <v>922</v>
      </c>
      <c r="F230" s="201">
        <v>150</v>
      </c>
    </row>
    <row r="231" spans="1:6" ht="31.5" customHeight="1">
      <c r="A231" s="224"/>
      <c r="B231" s="224"/>
      <c r="C231" s="224"/>
      <c r="D231" s="224"/>
      <c r="E231" s="195" t="s">
        <v>923</v>
      </c>
      <c r="F231" s="195">
        <f>SUM(F232,F236)</f>
        <v>1571</v>
      </c>
    </row>
    <row r="232" spans="1:6" ht="31.5" customHeight="1">
      <c r="A232" s="224"/>
      <c r="B232" s="224"/>
      <c r="C232" s="224"/>
      <c r="D232" s="224"/>
      <c r="E232" s="195" t="s">
        <v>924</v>
      </c>
      <c r="F232" s="195">
        <f>SUM(F233:F235)</f>
        <v>1541</v>
      </c>
    </row>
    <row r="233" spans="1:6" ht="31.5" customHeight="1">
      <c r="A233" s="224"/>
      <c r="B233" s="224"/>
      <c r="C233" s="224"/>
      <c r="D233" s="224"/>
      <c r="E233" s="195" t="s">
        <v>881</v>
      </c>
      <c r="F233" s="201">
        <v>420</v>
      </c>
    </row>
    <row r="234" spans="1:6" ht="31.5" customHeight="1">
      <c r="A234" s="224"/>
      <c r="B234" s="224"/>
      <c r="C234" s="224"/>
      <c r="D234" s="224"/>
      <c r="E234" s="195" t="s">
        <v>925</v>
      </c>
      <c r="F234" s="201">
        <v>200</v>
      </c>
    </row>
    <row r="235" spans="1:6" ht="31.5" customHeight="1">
      <c r="A235" s="224"/>
      <c r="B235" s="224"/>
      <c r="C235" s="224"/>
      <c r="D235" s="224"/>
      <c r="E235" s="195" t="s">
        <v>926</v>
      </c>
      <c r="F235" s="201">
        <v>921</v>
      </c>
    </row>
    <row r="236" spans="1:6" ht="31.5" customHeight="1">
      <c r="A236" s="224"/>
      <c r="B236" s="224"/>
      <c r="C236" s="224"/>
      <c r="D236" s="224"/>
      <c r="E236" s="195" t="s">
        <v>927</v>
      </c>
      <c r="F236" s="195">
        <f aca="true" t="shared" si="5" ref="F236:F241">SUM(F237:F237)</f>
        <v>30</v>
      </c>
    </row>
    <row r="237" spans="1:6" ht="31.5" customHeight="1">
      <c r="A237" s="224"/>
      <c r="B237" s="224"/>
      <c r="C237" s="224"/>
      <c r="D237" s="224"/>
      <c r="E237" s="195" t="s">
        <v>876</v>
      </c>
      <c r="F237" s="201">
        <v>30</v>
      </c>
    </row>
    <row r="238" spans="1:6" ht="31.5" customHeight="1">
      <c r="A238" s="224"/>
      <c r="B238" s="224"/>
      <c r="C238" s="224"/>
      <c r="D238" s="224"/>
      <c r="E238" s="195" t="s">
        <v>928</v>
      </c>
      <c r="F238" s="195">
        <f>SUM(F239,F241,F243)</f>
        <v>2711</v>
      </c>
    </row>
    <row r="239" spans="1:6" ht="31.5" customHeight="1">
      <c r="A239" s="224"/>
      <c r="B239" s="224"/>
      <c r="C239" s="224"/>
      <c r="D239" s="224"/>
      <c r="E239" s="195" t="s">
        <v>929</v>
      </c>
      <c r="F239" s="195">
        <f t="shared" si="5"/>
        <v>80</v>
      </c>
    </row>
    <row r="240" spans="1:6" ht="31.5" customHeight="1">
      <c r="A240" s="224"/>
      <c r="B240" s="224"/>
      <c r="C240" s="224"/>
      <c r="D240" s="224"/>
      <c r="E240" s="195" t="s">
        <v>930</v>
      </c>
      <c r="F240" s="201">
        <v>80</v>
      </c>
    </row>
    <row r="241" spans="1:6" ht="31.5" customHeight="1">
      <c r="A241" s="224"/>
      <c r="B241" s="224"/>
      <c r="C241" s="224"/>
      <c r="D241" s="224"/>
      <c r="E241" s="195" t="s">
        <v>931</v>
      </c>
      <c r="F241" s="195">
        <f t="shared" si="5"/>
        <v>2300</v>
      </c>
    </row>
    <row r="242" spans="1:6" ht="31.5" customHeight="1">
      <c r="A242" s="224"/>
      <c r="B242" s="224"/>
      <c r="C242" s="224"/>
      <c r="D242" s="224"/>
      <c r="E242" s="195" t="s">
        <v>932</v>
      </c>
      <c r="F242" s="201">
        <v>2300</v>
      </c>
    </row>
    <row r="243" spans="1:6" ht="31.5" customHeight="1">
      <c r="A243" s="224"/>
      <c r="B243" s="224"/>
      <c r="C243" s="224"/>
      <c r="D243" s="224"/>
      <c r="E243" s="195" t="s">
        <v>933</v>
      </c>
      <c r="F243" s="195">
        <f aca="true" t="shared" si="6" ref="F243:F248">SUM(F244:F244)</f>
        <v>331</v>
      </c>
    </row>
    <row r="244" spans="1:6" ht="31.5" customHeight="1">
      <c r="A244" s="224"/>
      <c r="B244" s="224"/>
      <c r="C244" s="224"/>
      <c r="D244" s="224"/>
      <c r="E244" s="195" t="s">
        <v>934</v>
      </c>
      <c r="F244" s="201">
        <v>331</v>
      </c>
    </row>
    <row r="245" spans="1:6" ht="31.5" customHeight="1">
      <c r="A245" s="224"/>
      <c r="B245" s="224"/>
      <c r="C245" s="224"/>
      <c r="D245" s="224"/>
      <c r="E245" s="195" t="s">
        <v>935</v>
      </c>
      <c r="F245" s="195">
        <f>SUM(F246,F248)</f>
        <v>450</v>
      </c>
    </row>
    <row r="246" spans="1:6" ht="31.5" customHeight="1">
      <c r="A246" s="224"/>
      <c r="B246" s="224"/>
      <c r="C246" s="224"/>
      <c r="D246" s="224"/>
      <c r="E246" s="195" t="s">
        <v>936</v>
      </c>
      <c r="F246" s="195">
        <f t="shared" si="6"/>
        <v>316</v>
      </c>
    </row>
    <row r="247" spans="1:6" ht="31.5" customHeight="1">
      <c r="A247" s="224"/>
      <c r="B247" s="224"/>
      <c r="C247" s="224"/>
      <c r="D247" s="224"/>
      <c r="E247" s="195" t="s">
        <v>876</v>
      </c>
      <c r="F247" s="201">
        <v>316</v>
      </c>
    </row>
    <row r="248" spans="1:6" ht="31.5" customHeight="1">
      <c r="A248" s="224"/>
      <c r="B248" s="224"/>
      <c r="C248" s="224"/>
      <c r="D248" s="224"/>
      <c r="E248" s="195" t="s">
        <v>937</v>
      </c>
      <c r="F248" s="195">
        <f t="shared" si="6"/>
        <v>134</v>
      </c>
    </row>
    <row r="249" spans="1:6" ht="31.5" customHeight="1">
      <c r="A249" s="224"/>
      <c r="B249" s="224"/>
      <c r="C249" s="224"/>
      <c r="D249" s="224"/>
      <c r="E249" s="195" t="s">
        <v>938</v>
      </c>
      <c r="F249" s="201">
        <v>134</v>
      </c>
    </row>
    <row r="250" spans="1:6" ht="31.5" customHeight="1">
      <c r="A250" s="224"/>
      <c r="B250" s="224"/>
      <c r="C250" s="224"/>
      <c r="D250" s="224"/>
      <c r="E250" s="195" t="s">
        <v>939</v>
      </c>
      <c r="F250" s="195">
        <f>SUM(F251,F253,F257,F259,)</f>
        <v>978</v>
      </c>
    </row>
    <row r="251" spans="1:6" ht="31.5" customHeight="1">
      <c r="A251" s="224"/>
      <c r="B251" s="224"/>
      <c r="C251" s="224"/>
      <c r="D251" s="224"/>
      <c r="E251" s="195" t="s">
        <v>940</v>
      </c>
      <c r="F251" s="195">
        <f>SUM(F252:F252)</f>
        <v>150</v>
      </c>
    </row>
    <row r="252" spans="1:6" ht="31.5" customHeight="1">
      <c r="A252" s="224"/>
      <c r="B252" s="224"/>
      <c r="C252" s="224"/>
      <c r="D252" s="224"/>
      <c r="E252" s="195" t="s">
        <v>941</v>
      </c>
      <c r="F252" s="201">
        <v>150</v>
      </c>
    </row>
    <row r="253" spans="1:6" ht="31.5" customHeight="1">
      <c r="A253" s="224"/>
      <c r="B253" s="224"/>
      <c r="C253" s="224"/>
      <c r="D253" s="224"/>
      <c r="E253" s="195" t="s">
        <v>942</v>
      </c>
      <c r="F253" s="195">
        <f>SUM(F254:F256)</f>
        <v>129</v>
      </c>
    </row>
    <row r="254" spans="1:6" ht="31.5" customHeight="1">
      <c r="A254" s="224"/>
      <c r="B254" s="224"/>
      <c r="C254" s="224"/>
      <c r="D254" s="224"/>
      <c r="E254" s="195" t="s">
        <v>941</v>
      </c>
      <c r="F254" s="201">
        <v>120</v>
      </c>
    </row>
    <row r="255" spans="1:6" ht="31.5" customHeight="1">
      <c r="A255" s="224"/>
      <c r="B255" s="224"/>
      <c r="C255" s="224"/>
      <c r="D255" s="224"/>
      <c r="E255" s="195" t="s">
        <v>943</v>
      </c>
      <c r="F255" s="201">
        <v>9</v>
      </c>
    </row>
    <row r="256" spans="1:6" ht="31.5" customHeight="1">
      <c r="A256" s="224"/>
      <c r="B256" s="224"/>
      <c r="C256" s="224"/>
      <c r="D256" s="224"/>
      <c r="E256" s="195" t="s">
        <v>944</v>
      </c>
      <c r="F256" s="201"/>
    </row>
    <row r="257" spans="1:6" ht="31.5" customHeight="1">
      <c r="A257" s="224"/>
      <c r="B257" s="224"/>
      <c r="C257" s="224"/>
      <c r="D257" s="224"/>
      <c r="E257" s="195" t="s">
        <v>945</v>
      </c>
      <c r="F257" s="195">
        <f>SUM(F258:F258)</f>
        <v>210</v>
      </c>
    </row>
    <row r="258" spans="1:6" ht="31.5" customHeight="1">
      <c r="A258" s="224"/>
      <c r="B258" s="224"/>
      <c r="C258" s="224"/>
      <c r="D258" s="224"/>
      <c r="E258" s="195" t="s">
        <v>941</v>
      </c>
      <c r="F258" s="201">
        <v>210</v>
      </c>
    </row>
    <row r="259" spans="1:6" ht="31.5" customHeight="1">
      <c r="A259" s="224"/>
      <c r="B259" s="224"/>
      <c r="C259" s="224"/>
      <c r="D259" s="224"/>
      <c r="E259" s="195" t="s">
        <v>946</v>
      </c>
      <c r="F259" s="195">
        <f>SUM(F260:F260)</f>
        <v>489</v>
      </c>
    </row>
    <row r="260" spans="1:6" ht="31.5" customHeight="1">
      <c r="A260" s="224"/>
      <c r="B260" s="224"/>
      <c r="C260" s="224"/>
      <c r="D260" s="224"/>
      <c r="E260" s="195" t="s">
        <v>947</v>
      </c>
      <c r="F260" s="201">
        <v>489</v>
      </c>
    </row>
    <row r="261" spans="1:6" ht="31.5" customHeight="1">
      <c r="A261" s="224"/>
      <c r="B261" s="224"/>
      <c r="C261" s="224"/>
      <c r="D261" s="224"/>
      <c r="E261" s="195" t="s">
        <v>948</v>
      </c>
      <c r="F261" s="201">
        <v>2000</v>
      </c>
    </row>
    <row r="262" spans="1:6" ht="31.5" customHeight="1">
      <c r="A262" s="224"/>
      <c r="B262" s="224"/>
      <c r="C262" s="224"/>
      <c r="D262" s="224"/>
      <c r="E262" s="195" t="s">
        <v>949</v>
      </c>
      <c r="F262" s="195">
        <f>SUM(F263)</f>
        <v>2262</v>
      </c>
    </row>
    <row r="263" spans="1:6" ht="31.5" customHeight="1">
      <c r="A263" s="224"/>
      <c r="B263" s="224"/>
      <c r="C263" s="224"/>
      <c r="D263" s="224"/>
      <c r="E263" s="195" t="s">
        <v>950</v>
      </c>
      <c r="F263" s="195">
        <f>SUM(F264:F265)</f>
        <v>2262</v>
      </c>
    </row>
    <row r="264" spans="1:6" ht="31.5" customHeight="1">
      <c r="A264" s="224"/>
      <c r="B264" s="224"/>
      <c r="C264" s="224"/>
      <c r="D264" s="224"/>
      <c r="E264" s="195" t="s">
        <v>951</v>
      </c>
      <c r="F264" s="201">
        <v>1650</v>
      </c>
    </row>
    <row r="265" spans="1:6" ht="31.5" customHeight="1">
      <c r="A265" s="224"/>
      <c r="B265" s="224"/>
      <c r="C265" s="224"/>
      <c r="D265" s="224"/>
      <c r="E265" s="195" t="s">
        <v>952</v>
      </c>
      <c r="F265" s="223">
        <v>612</v>
      </c>
    </row>
    <row r="266" spans="1:6" ht="31.5" customHeight="1">
      <c r="A266" s="224"/>
      <c r="B266" s="224"/>
      <c r="C266" s="224"/>
      <c r="D266" s="224"/>
      <c r="E266" s="195" t="s">
        <v>953</v>
      </c>
      <c r="F266" s="195">
        <f>SUM(F267:F267)</f>
        <v>5708</v>
      </c>
    </row>
    <row r="267" spans="1:6" ht="31.5" customHeight="1">
      <c r="A267" s="224"/>
      <c r="B267" s="224"/>
      <c r="C267" s="224"/>
      <c r="D267" s="224"/>
      <c r="E267" s="195" t="s">
        <v>954</v>
      </c>
      <c r="F267" s="201">
        <v>5708</v>
      </c>
    </row>
    <row r="268" spans="1:6" ht="31.5" customHeight="1">
      <c r="A268" s="224"/>
      <c r="B268" s="224"/>
      <c r="C268" s="224"/>
      <c r="D268" s="224"/>
      <c r="E268" s="195" t="s">
        <v>955</v>
      </c>
      <c r="F268" s="201">
        <v>862</v>
      </c>
    </row>
    <row r="269" spans="1:6" ht="31.5" customHeight="1">
      <c r="A269" s="224"/>
      <c r="B269" s="224"/>
      <c r="C269" s="224"/>
      <c r="D269" s="224"/>
      <c r="E269" s="195" t="s">
        <v>956</v>
      </c>
      <c r="F269" s="201">
        <v>646</v>
      </c>
    </row>
  </sheetData>
  <sheetProtection/>
  <mergeCells count="6">
    <mergeCell ref="A2:F2"/>
    <mergeCell ref="A4:D4"/>
    <mergeCell ref="E4:F4"/>
    <mergeCell ref="B5:D5"/>
    <mergeCell ref="E5:F5"/>
    <mergeCell ref="A5:A6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4">
      <selection activeCell="G24" sqref="G24"/>
    </sheetView>
  </sheetViews>
  <sheetFormatPr defaultColWidth="13.8515625" defaultRowHeight="15" customHeight="1"/>
  <cols>
    <col min="1" max="1" width="15.140625" style="3" customWidth="1"/>
    <col min="2" max="2" width="39.421875" style="3" customWidth="1"/>
    <col min="3" max="4" width="18.28125" style="3" customWidth="1"/>
    <col min="5" max="16384" width="13.8515625" style="3" customWidth="1"/>
  </cols>
  <sheetData>
    <row r="1" ht="15" customHeight="1">
      <c r="A1" s="106" t="s">
        <v>28</v>
      </c>
    </row>
    <row r="2" spans="1:4" ht="33.75" customHeight="1">
      <c r="A2" s="107" t="s">
        <v>957</v>
      </c>
      <c r="B2" s="107"/>
      <c r="C2" s="107"/>
      <c r="D2" s="107"/>
    </row>
    <row r="3" spans="1:3" ht="16.5" customHeight="1">
      <c r="A3" s="171" t="s">
        <v>508</v>
      </c>
      <c r="B3" s="171" t="s">
        <v>508</v>
      </c>
      <c r="C3" s="171" t="s">
        <v>508</v>
      </c>
    </row>
    <row r="4" spans="1:3" ht="16.5" customHeight="1">
      <c r="A4" s="171" t="s">
        <v>508</v>
      </c>
      <c r="B4" s="171" t="s">
        <v>508</v>
      </c>
      <c r="C4" s="172" t="s">
        <v>509</v>
      </c>
    </row>
    <row r="5" spans="1:4" ht="16.5" customHeight="1">
      <c r="A5" s="109" t="s">
        <v>207</v>
      </c>
      <c r="B5" s="109" t="s">
        <v>208</v>
      </c>
      <c r="C5" s="173" t="s">
        <v>510</v>
      </c>
      <c r="D5" s="173" t="s">
        <v>511</v>
      </c>
    </row>
    <row r="6" spans="1:4" ht="16.5" customHeight="1">
      <c r="A6" s="111" t="s">
        <v>508</v>
      </c>
      <c r="B6" s="174" t="s">
        <v>512</v>
      </c>
      <c r="C6" s="175">
        <f>SUM(C7,C12,C23,C31,C38,C42,C45,C49,C52,C58,C61,C66)</f>
        <v>140103</v>
      </c>
      <c r="D6" s="112">
        <f>SUM(D7,D12,D23,D31,D38,D42,D45,D49,D52,D58,D61,D66)</f>
        <v>64932</v>
      </c>
    </row>
    <row r="7" spans="1:4" ht="16.5" customHeight="1">
      <c r="A7" s="111" t="s">
        <v>513</v>
      </c>
      <c r="B7" s="174" t="s">
        <v>514</v>
      </c>
      <c r="C7" s="175">
        <f>SUM(C8:C11)</f>
        <v>16858</v>
      </c>
      <c r="D7" s="112">
        <f>SUM(D8:D11)</f>
        <v>15841</v>
      </c>
    </row>
    <row r="8" spans="1:4" ht="16.5" customHeight="1">
      <c r="A8" s="111" t="s">
        <v>515</v>
      </c>
      <c r="B8" s="176" t="s">
        <v>516</v>
      </c>
      <c r="C8" s="175">
        <v>12716</v>
      </c>
      <c r="D8" s="112">
        <v>12616</v>
      </c>
    </row>
    <row r="9" spans="1:4" ht="16.5" customHeight="1">
      <c r="A9" s="111" t="s">
        <v>517</v>
      </c>
      <c r="B9" s="176" t="s">
        <v>518</v>
      </c>
      <c r="C9" s="175">
        <v>1524</v>
      </c>
      <c r="D9" s="112">
        <v>613</v>
      </c>
    </row>
    <row r="10" spans="1:4" ht="16.5" customHeight="1">
      <c r="A10" s="111" t="s">
        <v>519</v>
      </c>
      <c r="B10" s="176" t="s">
        <v>496</v>
      </c>
      <c r="C10" s="175">
        <v>2037</v>
      </c>
      <c r="D10" s="112">
        <v>2037</v>
      </c>
    </row>
    <row r="11" spans="1:4" ht="16.5" customHeight="1">
      <c r="A11" s="111" t="s">
        <v>520</v>
      </c>
      <c r="B11" s="176" t="s">
        <v>521</v>
      </c>
      <c r="C11" s="175">
        <v>581</v>
      </c>
      <c r="D11" s="112">
        <v>575</v>
      </c>
    </row>
    <row r="12" spans="1:4" ht="16.5" customHeight="1">
      <c r="A12" s="111" t="s">
        <v>522</v>
      </c>
      <c r="B12" s="174" t="s">
        <v>523</v>
      </c>
      <c r="C12" s="175">
        <f>SUM(C13:C22)</f>
        <v>13832</v>
      </c>
      <c r="D12" s="112">
        <f>SUM(D13:D22)</f>
        <v>10273</v>
      </c>
    </row>
    <row r="13" spans="1:4" ht="16.5" customHeight="1">
      <c r="A13" s="111" t="s">
        <v>524</v>
      </c>
      <c r="B13" s="176" t="s">
        <v>525</v>
      </c>
      <c r="C13" s="175">
        <v>9520</v>
      </c>
      <c r="D13" s="112">
        <v>6214</v>
      </c>
    </row>
    <row r="14" spans="1:4" ht="16.5" customHeight="1">
      <c r="A14" s="111" t="s">
        <v>526</v>
      </c>
      <c r="B14" s="176" t="s">
        <v>527</v>
      </c>
      <c r="C14" s="175">
        <v>226</v>
      </c>
      <c r="D14" s="112">
        <v>221</v>
      </c>
    </row>
    <row r="15" spans="1:4" ht="16.5" customHeight="1">
      <c r="A15" s="111" t="s">
        <v>528</v>
      </c>
      <c r="B15" s="176" t="s">
        <v>529</v>
      </c>
      <c r="C15" s="175">
        <v>191</v>
      </c>
      <c r="D15" s="112">
        <v>129</v>
      </c>
    </row>
    <row r="16" spans="1:4" ht="16.5" customHeight="1">
      <c r="A16" s="111" t="s">
        <v>530</v>
      </c>
      <c r="B16" s="176" t="s">
        <v>531</v>
      </c>
      <c r="C16" s="175">
        <v>308</v>
      </c>
      <c r="D16" s="112">
        <v>246</v>
      </c>
    </row>
    <row r="17" spans="1:4" ht="16.5" customHeight="1">
      <c r="A17" s="111" t="s">
        <v>532</v>
      </c>
      <c r="B17" s="176" t="s">
        <v>533</v>
      </c>
      <c r="C17" s="175">
        <v>535</v>
      </c>
      <c r="D17" s="112">
        <v>256</v>
      </c>
    </row>
    <row r="18" spans="1:4" ht="16.5" customHeight="1">
      <c r="A18" s="111" t="s">
        <v>534</v>
      </c>
      <c r="B18" s="176" t="s">
        <v>535</v>
      </c>
      <c r="C18" s="175">
        <v>299</v>
      </c>
      <c r="D18" s="112">
        <v>299</v>
      </c>
    </row>
    <row r="19" spans="1:4" ht="16.5" customHeight="1">
      <c r="A19" s="111" t="s">
        <v>536</v>
      </c>
      <c r="B19" s="176" t="s">
        <v>537</v>
      </c>
      <c r="C19" s="175">
        <v>0</v>
      </c>
      <c r="D19" s="112">
        <v>0</v>
      </c>
    </row>
    <row r="20" spans="1:4" ht="16.5" customHeight="1">
      <c r="A20" s="111" t="s">
        <v>538</v>
      </c>
      <c r="B20" s="176" t="s">
        <v>539</v>
      </c>
      <c r="C20" s="175">
        <v>298</v>
      </c>
      <c r="D20" s="112">
        <v>271</v>
      </c>
    </row>
    <row r="21" spans="1:4" ht="16.5" customHeight="1">
      <c r="A21" s="111" t="s">
        <v>540</v>
      </c>
      <c r="B21" s="176" t="s">
        <v>541</v>
      </c>
      <c r="C21" s="175">
        <v>535</v>
      </c>
      <c r="D21" s="112">
        <v>502</v>
      </c>
    </row>
    <row r="22" spans="1:4" ht="16.5" customHeight="1">
      <c r="A22" s="111" t="s">
        <v>542</v>
      </c>
      <c r="B22" s="176" t="s">
        <v>543</v>
      </c>
      <c r="C22" s="175">
        <v>1920</v>
      </c>
      <c r="D22" s="112">
        <v>2135</v>
      </c>
    </row>
    <row r="23" spans="1:4" ht="16.5" customHeight="1">
      <c r="A23" s="111" t="s">
        <v>544</v>
      </c>
      <c r="B23" s="174" t="s">
        <v>545</v>
      </c>
      <c r="C23" s="175">
        <f>SUM(C24:C30)</f>
        <v>28167</v>
      </c>
      <c r="D23" s="112">
        <f>SUM(D24:D30)</f>
        <v>5879</v>
      </c>
    </row>
    <row r="24" spans="1:4" ht="16.5" customHeight="1">
      <c r="A24" s="111" t="s">
        <v>546</v>
      </c>
      <c r="B24" s="176" t="s">
        <v>547</v>
      </c>
      <c r="C24" s="175">
        <v>399</v>
      </c>
      <c r="D24" s="112">
        <v>299</v>
      </c>
    </row>
    <row r="25" spans="1:4" ht="16.5" customHeight="1">
      <c r="A25" s="111" t="s">
        <v>548</v>
      </c>
      <c r="B25" s="176" t="s">
        <v>549</v>
      </c>
      <c r="C25" s="175">
        <v>24752</v>
      </c>
      <c r="D25" s="112">
        <v>3927</v>
      </c>
    </row>
    <row r="26" spans="1:4" ht="16.5" customHeight="1">
      <c r="A26" s="111" t="s">
        <v>550</v>
      </c>
      <c r="B26" s="176" t="s">
        <v>551</v>
      </c>
      <c r="C26" s="175">
        <v>0</v>
      </c>
      <c r="D26" s="112">
        <v>0</v>
      </c>
    </row>
    <row r="27" spans="1:4" ht="16.5" customHeight="1">
      <c r="A27" s="111" t="s">
        <v>552</v>
      </c>
      <c r="B27" s="176" t="s">
        <v>553</v>
      </c>
      <c r="C27" s="175">
        <v>850</v>
      </c>
      <c r="D27" s="112">
        <v>570</v>
      </c>
    </row>
    <row r="28" spans="1:4" ht="16.5" customHeight="1">
      <c r="A28" s="111" t="s">
        <v>554</v>
      </c>
      <c r="B28" s="176" t="s">
        <v>555</v>
      </c>
      <c r="C28" s="175">
        <v>894</v>
      </c>
      <c r="D28" s="112">
        <v>523</v>
      </c>
    </row>
    <row r="29" spans="1:4" ht="16.5" customHeight="1">
      <c r="A29" s="111" t="s">
        <v>556</v>
      </c>
      <c r="B29" s="176" t="s">
        <v>557</v>
      </c>
      <c r="C29" s="175">
        <v>1200</v>
      </c>
      <c r="D29" s="112">
        <v>488</v>
      </c>
    </row>
    <row r="30" spans="1:4" ht="16.5" customHeight="1">
      <c r="A30" s="111" t="s">
        <v>558</v>
      </c>
      <c r="B30" s="176" t="s">
        <v>559</v>
      </c>
      <c r="C30" s="175">
        <v>72</v>
      </c>
      <c r="D30" s="112">
        <v>72</v>
      </c>
    </row>
    <row r="31" spans="1:4" ht="16.5" customHeight="1">
      <c r="A31" s="111" t="s">
        <v>560</v>
      </c>
      <c r="B31" s="174" t="s">
        <v>561</v>
      </c>
      <c r="C31" s="175">
        <f>SUM(C32:C37)</f>
        <v>0</v>
      </c>
      <c r="D31" s="112">
        <f>SUM(D32:D37)</f>
        <v>0</v>
      </c>
    </row>
    <row r="32" spans="1:4" ht="16.5" customHeight="1">
      <c r="A32" s="111" t="s">
        <v>562</v>
      </c>
      <c r="B32" s="176" t="s">
        <v>547</v>
      </c>
      <c r="C32" s="175">
        <v>0</v>
      </c>
      <c r="D32" s="112">
        <v>0</v>
      </c>
    </row>
    <row r="33" spans="1:4" ht="16.5" customHeight="1">
      <c r="A33" s="111" t="s">
        <v>563</v>
      </c>
      <c r="B33" s="176" t="s">
        <v>549</v>
      </c>
      <c r="C33" s="175">
        <v>0</v>
      </c>
      <c r="D33" s="112">
        <v>0</v>
      </c>
    </row>
    <row r="34" spans="1:4" ht="16.5" customHeight="1">
      <c r="A34" s="111" t="s">
        <v>564</v>
      </c>
      <c r="B34" s="176" t="s">
        <v>551</v>
      </c>
      <c r="C34" s="175">
        <v>0</v>
      </c>
      <c r="D34" s="112">
        <v>0</v>
      </c>
    </row>
    <row r="35" spans="1:4" ht="16.5" customHeight="1">
      <c r="A35" s="111" t="s">
        <v>565</v>
      </c>
      <c r="B35" s="176" t="s">
        <v>555</v>
      </c>
      <c r="C35" s="175">
        <v>0</v>
      </c>
      <c r="D35" s="112">
        <v>0</v>
      </c>
    </row>
    <row r="36" spans="1:4" ht="16.5" customHeight="1">
      <c r="A36" s="111" t="s">
        <v>566</v>
      </c>
      <c r="B36" s="176" t="s">
        <v>557</v>
      </c>
      <c r="C36" s="175">
        <v>0</v>
      </c>
      <c r="D36" s="112">
        <v>0</v>
      </c>
    </row>
    <row r="37" spans="1:4" ht="16.5" customHeight="1">
      <c r="A37" s="111" t="s">
        <v>567</v>
      </c>
      <c r="B37" s="176" t="s">
        <v>559</v>
      </c>
      <c r="C37" s="175">
        <v>0</v>
      </c>
      <c r="D37" s="112">
        <v>0</v>
      </c>
    </row>
    <row r="38" spans="1:4" ht="16.5" customHeight="1">
      <c r="A38" s="111" t="s">
        <v>568</v>
      </c>
      <c r="B38" s="174" t="s">
        <v>569</v>
      </c>
      <c r="C38" s="175">
        <f>SUM(C39:C41)</f>
        <v>25559</v>
      </c>
      <c r="D38" s="112">
        <f>SUM(D39:D41)</f>
        <v>23865</v>
      </c>
    </row>
    <row r="39" spans="1:4" ht="16.5" customHeight="1">
      <c r="A39" s="111" t="s">
        <v>570</v>
      </c>
      <c r="B39" s="176" t="s">
        <v>571</v>
      </c>
      <c r="C39" s="175">
        <v>21586</v>
      </c>
      <c r="D39" s="112">
        <v>20898</v>
      </c>
    </row>
    <row r="40" spans="1:4" ht="16.5" customHeight="1">
      <c r="A40" s="111" t="s">
        <v>572</v>
      </c>
      <c r="B40" s="176" t="s">
        <v>573</v>
      </c>
      <c r="C40" s="175">
        <v>3920</v>
      </c>
      <c r="D40" s="112">
        <v>2925</v>
      </c>
    </row>
    <row r="41" spans="1:4" ht="16.5" customHeight="1">
      <c r="A41" s="111" t="s">
        <v>574</v>
      </c>
      <c r="B41" s="176" t="s">
        <v>575</v>
      </c>
      <c r="C41" s="175">
        <v>53</v>
      </c>
      <c r="D41" s="112">
        <v>42</v>
      </c>
    </row>
    <row r="42" spans="1:4" ht="16.5" customHeight="1">
      <c r="A42" s="111" t="s">
        <v>576</v>
      </c>
      <c r="B42" s="174" t="s">
        <v>577</v>
      </c>
      <c r="C42" s="175">
        <f>SUM(C43:C44)</f>
        <v>9197</v>
      </c>
      <c r="D42" s="112">
        <f>SUM(D43:D44)</f>
        <v>546</v>
      </c>
    </row>
    <row r="43" spans="1:4" ht="16.5" customHeight="1">
      <c r="A43" s="111" t="s">
        <v>578</v>
      </c>
      <c r="B43" s="176" t="s">
        <v>579</v>
      </c>
      <c r="C43" s="175">
        <v>0</v>
      </c>
      <c r="D43" s="112">
        <v>0</v>
      </c>
    </row>
    <row r="44" spans="1:4" ht="16.5" customHeight="1">
      <c r="A44" s="111" t="s">
        <v>580</v>
      </c>
      <c r="B44" s="176" t="s">
        <v>581</v>
      </c>
      <c r="C44" s="175">
        <v>9197</v>
      </c>
      <c r="D44" s="112">
        <v>546</v>
      </c>
    </row>
    <row r="45" spans="1:4" ht="16.5" customHeight="1">
      <c r="A45" s="111" t="s">
        <v>582</v>
      </c>
      <c r="B45" s="174" t="s">
        <v>583</v>
      </c>
      <c r="C45" s="175">
        <f>SUM(C46:C48)</f>
        <v>8704</v>
      </c>
      <c r="D45" s="112">
        <f>SUM(D46:D48)</f>
        <v>1433</v>
      </c>
    </row>
    <row r="46" spans="1:4" ht="16.5" customHeight="1">
      <c r="A46" s="111" t="s">
        <v>584</v>
      </c>
      <c r="B46" s="176" t="s">
        <v>585</v>
      </c>
      <c r="C46" s="175">
        <v>0</v>
      </c>
      <c r="D46" s="112">
        <v>0</v>
      </c>
    </row>
    <row r="47" spans="1:4" ht="16.5" customHeight="1">
      <c r="A47" s="111" t="s">
        <v>586</v>
      </c>
      <c r="B47" s="176" t="s">
        <v>587</v>
      </c>
      <c r="C47" s="175">
        <v>1413</v>
      </c>
      <c r="D47" s="112">
        <v>134</v>
      </c>
    </row>
    <row r="48" spans="1:4" ht="16.5" customHeight="1">
      <c r="A48" s="111" t="s">
        <v>588</v>
      </c>
      <c r="B48" s="176" t="s">
        <v>589</v>
      </c>
      <c r="C48" s="175">
        <v>7291</v>
      </c>
      <c r="D48" s="112">
        <v>1299</v>
      </c>
    </row>
    <row r="49" spans="1:4" ht="16.5" customHeight="1">
      <c r="A49" s="111" t="s">
        <v>590</v>
      </c>
      <c r="B49" s="174" t="s">
        <v>591</v>
      </c>
      <c r="C49" s="175">
        <f>SUM(C50:C51)</f>
        <v>0</v>
      </c>
      <c r="D49" s="112">
        <f>SUM(D50:D51)</f>
        <v>0</v>
      </c>
    </row>
    <row r="50" spans="1:4" ht="16.5" customHeight="1">
      <c r="A50" s="111" t="s">
        <v>592</v>
      </c>
      <c r="B50" s="176" t="s">
        <v>593</v>
      </c>
      <c r="C50" s="175">
        <v>0</v>
      </c>
      <c r="D50" s="112">
        <v>0</v>
      </c>
    </row>
    <row r="51" spans="1:4" ht="16.5" customHeight="1">
      <c r="A51" s="111" t="s">
        <v>594</v>
      </c>
      <c r="B51" s="176" t="s">
        <v>595</v>
      </c>
      <c r="C51" s="175">
        <v>0</v>
      </c>
      <c r="D51" s="112">
        <v>0</v>
      </c>
    </row>
    <row r="52" spans="1:4" ht="16.5" customHeight="1">
      <c r="A52" s="111" t="s">
        <v>596</v>
      </c>
      <c r="B52" s="174" t="s">
        <v>597</v>
      </c>
      <c r="C52" s="175">
        <f>SUM(C53:C57)</f>
        <v>28891</v>
      </c>
      <c r="D52" s="112">
        <f>SUM(D53:D57)</f>
        <v>5218</v>
      </c>
    </row>
    <row r="53" spans="1:4" ht="16.5" customHeight="1">
      <c r="A53" s="111" t="s">
        <v>598</v>
      </c>
      <c r="B53" s="176" t="s">
        <v>599</v>
      </c>
      <c r="C53" s="175">
        <v>21970</v>
      </c>
      <c r="D53" s="112">
        <v>4140</v>
      </c>
    </row>
    <row r="54" spans="1:4" ht="16.5" customHeight="1">
      <c r="A54" s="111" t="s">
        <v>600</v>
      </c>
      <c r="B54" s="176" t="s">
        <v>601</v>
      </c>
      <c r="C54" s="175">
        <v>760</v>
      </c>
      <c r="D54" s="112">
        <v>69</v>
      </c>
    </row>
    <row r="55" spans="1:4" ht="16.5" customHeight="1">
      <c r="A55" s="111" t="s">
        <v>602</v>
      </c>
      <c r="B55" s="176" t="s">
        <v>603</v>
      </c>
      <c r="C55" s="175">
        <v>4535</v>
      </c>
      <c r="D55" s="112">
        <v>438</v>
      </c>
    </row>
    <row r="56" spans="1:4" ht="16.5" customHeight="1">
      <c r="A56" s="111" t="s">
        <v>604</v>
      </c>
      <c r="B56" s="176" t="s">
        <v>605</v>
      </c>
      <c r="C56" s="175">
        <v>0</v>
      </c>
      <c r="D56" s="112">
        <v>0</v>
      </c>
    </row>
    <row r="57" spans="1:4" ht="16.5" customHeight="1">
      <c r="A57" s="111" t="s">
        <v>606</v>
      </c>
      <c r="B57" s="176" t="s">
        <v>607</v>
      </c>
      <c r="C57" s="175">
        <v>1626</v>
      </c>
      <c r="D57" s="112">
        <v>571</v>
      </c>
    </row>
    <row r="58" spans="1:4" ht="16.5" customHeight="1">
      <c r="A58" s="111" t="s">
        <v>608</v>
      </c>
      <c r="B58" s="174" t="s">
        <v>609</v>
      </c>
      <c r="C58" s="175">
        <f>SUM(C59:C60)</f>
        <v>5125</v>
      </c>
      <c r="D58" s="112">
        <f>SUM(D59:D60)</f>
        <v>1877</v>
      </c>
    </row>
    <row r="59" spans="1:4" ht="16.5" customHeight="1">
      <c r="A59" s="111" t="s">
        <v>610</v>
      </c>
      <c r="B59" s="176" t="s">
        <v>611</v>
      </c>
      <c r="C59" s="175">
        <v>5125</v>
      </c>
      <c r="D59" s="112">
        <v>1877</v>
      </c>
    </row>
    <row r="60" spans="1:4" ht="16.5" customHeight="1">
      <c r="A60" s="111" t="s">
        <v>612</v>
      </c>
      <c r="B60" s="176" t="s">
        <v>613</v>
      </c>
      <c r="C60" s="175">
        <v>0</v>
      </c>
      <c r="D60" s="112">
        <v>0</v>
      </c>
    </row>
    <row r="61" spans="1:4" ht="16.5" customHeight="1">
      <c r="A61" s="111" t="s">
        <v>614</v>
      </c>
      <c r="B61" s="174" t="s">
        <v>615</v>
      </c>
      <c r="C61" s="175">
        <f>SUM(C62:C65)</f>
        <v>2262</v>
      </c>
      <c r="D61" s="112">
        <f>SUM(D62:D65)</f>
        <v>0</v>
      </c>
    </row>
    <row r="62" spans="1:4" ht="16.5" customHeight="1">
      <c r="A62" s="111" t="s">
        <v>616</v>
      </c>
      <c r="B62" s="176" t="s">
        <v>617</v>
      </c>
      <c r="C62" s="175">
        <v>2262</v>
      </c>
      <c r="D62" s="112">
        <v>0</v>
      </c>
    </row>
    <row r="63" spans="1:4" ht="16.5" customHeight="1">
      <c r="A63" s="111" t="s">
        <v>618</v>
      </c>
      <c r="B63" s="176" t="s">
        <v>619</v>
      </c>
      <c r="C63" s="175">
        <v>0</v>
      </c>
      <c r="D63" s="112">
        <v>0</v>
      </c>
    </row>
    <row r="64" spans="1:4" ht="16.5" customHeight="1">
      <c r="A64" s="111" t="s">
        <v>620</v>
      </c>
      <c r="B64" s="176" t="s">
        <v>621</v>
      </c>
      <c r="C64" s="175">
        <v>0</v>
      </c>
      <c r="D64" s="112">
        <v>0</v>
      </c>
    </row>
    <row r="65" spans="1:4" ht="16.5" customHeight="1">
      <c r="A65" s="111" t="s">
        <v>622</v>
      </c>
      <c r="B65" s="176" t="s">
        <v>623</v>
      </c>
      <c r="C65" s="175">
        <v>0</v>
      </c>
      <c r="D65" s="112">
        <v>0</v>
      </c>
    </row>
    <row r="66" spans="1:4" ht="16.5" customHeight="1">
      <c r="A66" s="111" t="s">
        <v>624</v>
      </c>
      <c r="B66" s="174" t="s">
        <v>625</v>
      </c>
      <c r="C66" s="175">
        <f>SUM(C67:C70)</f>
        <v>1508</v>
      </c>
      <c r="D66" s="177">
        <f>SUM(D67:D70)</f>
        <v>0</v>
      </c>
    </row>
    <row r="67" spans="1:4" ht="16.5" customHeight="1">
      <c r="A67" s="111" t="s">
        <v>626</v>
      </c>
      <c r="B67" s="176" t="s">
        <v>627</v>
      </c>
      <c r="C67" s="175">
        <v>0</v>
      </c>
      <c r="D67" s="112">
        <v>0</v>
      </c>
    </row>
    <row r="68" spans="1:4" ht="16.5" customHeight="1">
      <c r="A68" s="111" t="s">
        <v>628</v>
      </c>
      <c r="B68" s="176" t="s">
        <v>629</v>
      </c>
      <c r="C68" s="175">
        <v>0</v>
      </c>
      <c r="D68" s="178">
        <v>0</v>
      </c>
    </row>
    <row r="69" spans="1:4" ht="16.5" customHeight="1">
      <c r="A69" s="111" t="s">
        <v>630</v>
      </c>
      <c r="B69" s="176" t="s">
        <v>631</v>
      </c>
      <c r="C69" s="175">
        <v>0</v>
      </c>
      <c r="D69" s="112">
        <v>0</v>
      </c>
    </row>
    <row r="70" spans="1:4" ht="16.5" customHeight="1">
      <c r="A70" s="111" t="s">
        <v>632</v>
      </c>
      <c r="B70" s="176" t="s">
        <v>139</v>
      </c>
      <c r="C70" s="175">
        <v>1508</v>
      </c>
      <c r="D70" s="112">
        <v>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H15" sqref="H15"/>
    </sheetView>
  </sheetViews>
  <sheetFormatPr defaultColWidth="10.28125" defaultRowHeight="12.75"/>
  <cols>
    <col min="1" max="1" width="40.57421875" style="1" customWidth="1"/>
    <col min="2" max="2" width="10.28125" style="1" customWidth="1"/>
    <col min="3" max="3" width="40.28125" style="1" customWidth="1"/>
    <col min="4" max="4" width="10.28125" style="1" customWidth="1"/>
    <col min="5" max="16384" width="10.28125" style="1" customWidth="1"/>
  </cols>
  <sheetData>
    <row r="1" ht="12.75">
      <c r="A1" s="106" t="s">
        <v>31</v>
      </c>
    </row>
    <row r="2" spans="1:4" ht="43.5" customHeight="1">
      <c r="A2" s="147" t="s">
        <v>958</v>
      </c>
      <c r="B2" s="147"/>
      <c r="C2" s="147"/>
      <c r="D2" s="147"/>
    </row>
    <row r="3" ht="31.5" customHeight="1">
      <c r="D3" s="148" t="s">
        <v>54</v>
      </c>
    </row>
    <row r="4" spans="1:4" ht="40.5" customHeight="1">
      <c r="A4" s="149" t="s">
        <v>959</v>
      </c>
      <c r="B4" s="150"/>
      <c r="C4" s="149" t="s">
        <v>960</v>
      </c>
      <c r="D4" s="150"/>
    </row>
    <row r="5" spans="1:4" ht="31.5" customHeight="1">
      <c r="A5" s="151" t="s">
        <v>55</v>
      </c>
      <c r="B5" s="151" t="s">
        <v>664</v>
      </c>
      <c r="C5" s="151" t="s">
        <v>55</v>
      </c>
      <c r="D5" s="152" t="s">
        <v>664</v>
      </c>
    </row>
    <row r="6" spans="1:4" ht="31.5" customHeight="1">
      <c r="A6" s="153" t="s">
        <v>961</v>
      </c>
      <c r="B6" s="154">
        <v>0</v>
      </c>
      <c r="C6" s="153" t="s">
        <v>962</v>
      </c>
      <c r="D6" s="155">
        <f>SUM(D7,D11)</f>
        <v>45</v>
      </c>
    </row>
    <row r="7" spans="1:4" ht="31.5" customHeight="1">
      <c r="A7" s="153" t="s">
        <v>963</v>
      </c>
      <c r="B7" s="154">
        <v>0</v>
      </c>
      <c r="C7" s="156" t="s">
        <v>964</v>
      </c>
      <c r="D7" s="155">
        <f>SUM(D8:D10)</f>
        <v>45</v>
      </c>
    </row>
    <row r="8" spans="1:4" ht="31.5" customHeight="1">
      <c r="A8" s="153" t="s">
        <v>965</v>
      </c>
      <c r="B8" s="154">
        <v>0</v>
      </c>
      <c r="C8" s="156" t="s">
        <v>966</v>
      </c>
      <c r="D8" s="157"/>
    </row>
    <row r="9" spans="1:4" ht="31.5" customHeight="1">
      <c r="A9" s="158" t="s">
        <v>967</v>
      </c>
      <c r="B9" s="154">
        <v>0</v>
      </c>
      <c r="C9" s="156" t="s">
        <v>968</v>
      </c>
      <c r="D9" s="157">
        <v>45</v>
      </c>
    </row>
    <row r="10" spans="1:4" ht="31.5" customHeight="1">
      <c r="A10" s="158" t="s">
        <v>969</v>
      </c>
      <c r="B10" s="154">
        <v>50</v>
      </c>
      <c r="C10" s="156" t="s">
        <v>970</v>
      </c>
      <c r="D10" s="157"/>
    </row>
    <row r="11" spans="1:4" ht="31.5" customHeight="1">
      <c r="A11" s="153" t="s">
        <v>971</v>
      </c>
      <c r="B11" s="154">
        <v>10</v>
      </c>
      <c r="C11" s="156" t="s">
        <v>972</v>
      </c>
      <c r="D11" s="155">
        <f>SUM(D12:D13)</f>
        <v>0</v>
      </c>
    </row>
    <row r="12" spans="1:4" ht="31.5" customHeight="1">
      <c r="A12" s="153" t="s">
        <v>973</v>
      </c>
      <c r="B12" s="154">
        <v>400</v>
      </c>
      <c r="C12" s="159" t="s">
        <v>974</v>
      </c>
      <c r="D12" s="157"/>
    </row>
    <row r="13" spans="1:4" ht="31.5" customHeight="1">
      <c r="A13" s="153" t="s">
        <v>975</v>
      </c>
      <c r="B13" s="154">
        <v>0</v>
      </c>
      <c r="C13" s="159" t="s">
        <v>976</v>
      </c>
      <c r="D13" s="157"/>
    </row>
    <row r="14" spans="1:4" ht="31.5" customHeight="1">
      <c r="A14" s="153" t="s">
        <v>977</v>
      </c>
      <c r="B14" s="154">
        <v>0</v>
      </c>
      <c r="C14" s="153" t="s">
        <v>978</v>
      </c>
      <c r="D14" s="155">
        <v>0</v>
      </c>
    </row>
    <row r="15" spans="1:4" ht="31.5" customHeight="1">
      <c r="A15" s="153" t="s">
        <v>979</v>
      </c>
      <c r="B15" s="154">
        <v>50</v>
      </c>
      <c r="C15" s="153" t="s">
        <v>980</v>
      </c>
      <c r="D15" s="155">
        <v>0</v>
      </c>
    </row>
    <row r="16" spans="1:4" ht="31.5" customHeight="1">
      <c r="A16" s="153" t="s">
        <v>981</v>
      </c>
      <c r="B16" s="154">
        <v>0</v>
      </c>
      <c r="C16" s="153" t="s">
        <v>982</v>
      </c>
      <c r="D16" s="155">
        <f>D17+D19+D23+D24</f>
        <v>252</v>
      </c>
    </row>
    <row r="17" spans="1:4" ht="31.5" customHeight="1">
      <c r="A17" s="153" t="s">
        <v>983</v>
      </c>
      <c r="B17" s="154">
        <v>0</v>
      </c>
      <c r="C17" s="153" t="s">
        <v>984</v>
      </c>
      <c r="D17" s="155">
        <f>SUM(D18:D18)</f>
        <v>123</v>
      </c>
    </row>
    <row r="18" spans="1:4" ht="31.5" customHeight="1">
      <c r="A18" s="153" t="s">
        <v>985</v>
      </c>
      <c r="B18" s="154">
        <v>0</v>
      </c>
      <c r="C18" s="160" t="s">
        <v>986</v>
      </c>
      <c r="D18" s="157">
        <v>123</v>
      </c>
    </row>
    <row r="19" spans="1:4" ht="31.5" customHeight="1">
      <c r="A19" s="153" t="s">
        <v>987</v>
      </c>
      <c r="B19" s="154">
        <v>0</v>
      </c>
      <c r="C19" s="153" t="s">
        <v>988</v>
      </c>
      <c r="D19" s="155">
        <f>SUM(D20:D22)</f>
        <v>61</v>
      </c>
    </row>
    <row r="20" spans="1:4" ht="31.5" customHeight="1">
      <c r="A20" s="153" t="s">
        <v>989</v>
      </c>
      <c r="B20" s="154">
        <v>0</v>
      </c>
      <c r="C20" s="160" t="s">
        <v>990</v>
      </c>
      <c r="D20" s="157"/>
    </row>
    <row r="21" spans="1:4" ht="31.5" customHeight="1">
      <c r="A21" s="153" t="s">
        <v>991</v>
      </c>
      <c r="B21" s="154">
        <v>0</v>
      </c>
      <c r="C21" s="160" t="s">
        <v>992</v>
      </c>
      <c r="D21" s="157"/>
    </row>
    <row r="22" spans="1:4" ht="31.5" customHeight="1">
      <c r="A22" s="153" t="s">
        <v>993</v>
      </c>
      <c r="B22" s="154">
        <v>0</v>
      </c>
      <c r="C22" s="160" t="s">
        <v>994</v>
      </c>
      <c r="D22" s="157">
        <v>61</v>
      </c>
    </row>
    <row r="23" spans="1:4" ht="31.5" customHeight="1">
      <c r="A23" s="151" t="s">
        <v>995</v>
      </c>
      <c r="B23" s="154">
        <v>510</v>
      </c>
      <c r="C23" s="161" t="s">
        <v>996</v>
      </c>
      <c r="D23" s="157">
        <v>18</v>
      </c>
    </row>
    <row r="24" spans="1:4" ht="31.5" customHeight="1">
      <c r="A24" s="162" t="s">
        <v>997</v>
      </c>
      <c r="B24" s="154">
        <v>215</v>
      </c>
      <c r="C24" s="161" t="s">
        <v>998</v>
      </c>
      <c r="D24" s="155">
        <f>SUM(D25:D29)</f>
        <v>50</v>
      </c>
    </row>
    <row r="25" spans="1:4" ht="31.5" customHeight="1">
      <c r="A25" s="154" t="s">
        <v>999</v>
      </c>
      <c r="B25" s="154">
        <v>122</v>
      </c>
      <c r="C25" s="160" t="s">
        <v>1000</v>
      </c>
      <c r="D25" s="157"/>
    </row>
    <row r="26" spans="1:4" ht="31.5" customHeight="1">
      <c r="A26" s="154" t="s">
        <v>1001</v>
      </c>
      <c r="B26" s="154">
        <v>122</v>
      </c>
      <c r="C26" s="160" t="s">
        <v>1002</v>
      </c>
      <c r="D26" s="157"/>
    </row>
    <row r="27" spans="1:4" ht="31.5" customHeight="1">
      <c r="A27" s="154" t="s">
        <v>1003</v>
      </c>
      <c r="B27" s="154">
        <v>0</v>
      </c>
      <c r="C27" s="160" t="s">
        <v>1004</v>
      </c>
      <c r="D27" s="157"/>
    </row>
    <row r="28" spans="1:4" ht="31.5" customHeight="1">
      <c r="A28" s="154" t="s">
        <v>1005</v>
      </c>
      <c r="B28" s="154">
        <v>93</v>
      </c>
      <c r="C28" s="160" t="s">
        <v>1006</v>
      </c>
      <c r="D28" s="157"/>
    </row>
    <row r="29" spans="1:4" ht="31.5" customHeight="1">
      <c r="A29" s="154" t="s">
        <v>1007</v>
      </c>
      <c r="B29" s="154">
        <v>0</v>
      </c>
      <c r="C29" s="160" t="s">
        <v>1008</v>
      </c>
      <c r="D29" s="157">
        <v>50</v>
      </c>
    </row>
    <row r="30" spans="1:4" ht="31.5" customHeight="1">
      <c r="A30" s="154" t="s">
        <v>1009</v>
      </c>
      <c r="B30" s="154">
        <v>0</v>
      </c>
      <c r="C30" s="153" t="s">
        <v>1010</v>
      </c>
      <c r="D30" s="155">
        <v>0</v>
      </c>
    </row>
    <row r="31" spans="1:4" ht="31.5" customHeight="1">
      <c r="A31" s="163" t="s">
        <v>1011</v>
      </c>
      <c r="B31" s="154">
        <v>0</v>
      </c>
      <c r="C31" s="156" t="s">
        <v>1012</v>
      </c>
      <c r="D31" s="155">
        <v>0</v>
      </c>
    </row>
    <row r="32" spans="1:4" ht="31.5" customHeight="1">
      <c r="A32" s="163" t="s">
        <v>648</v>
      </c>
      <c r="B32" s="154">
        <v>0</v>
      </c>
      <c r="C32" s="156" t="s">
        <v>1013</v>
      </c>
      <c r="D32" s="155">
        <f>D33</f>
        <v>0</v>
      </c>
    </row>
    <row r="33" spans="1:4" ht="31.5" customHeight="1">
      <c r="A33" s="163"/>
      <c r="B33" s="154"/>
      <c r="C33" s="160" t="s">
        <v>1014</v>
      </c>
      <c r="D33" s="155">
        <f>SUM(D34:D35)</f>
        <v>0</v>
      </c>
    </row>
    <row r="34" spans="1:4" ht="31.5" customHeight="1">
      <c r="A34" s="164"/>
      <c r="B34" s="154"/>
      <c r="C34" s="160" t="s">
        <v>1015</v>
      </c>
      <c r="D34" s="157"/>
    </row>
    <row r="35" spans="1:4" ht="31.5" customHeight="1">
      <c r="A35" s="165"/>
      <c r="B35" s="165"/>
      <c r="C35" s="160" t="s">
        <v>1016</v>
      </c>
      <c r="D35" s="157"/>
    </row>
    <row r="36" spans="1:4" ht="31.5" customHeight="1">
      <c r="A36" s="165"/>
      <c r="B36" s="165"/>
      <c r="C36" s="156" t="s">
        <v>1017</v>
      </c>
      <c r="D36" s="155">
        <f>SUM(D37,D38,D39)</f>
        <v>136</v>
      </c>
    </row>
    <row r="37" spans="1:4" ht="31.5" customHeight="1">
      <c r="A37" s="165"/>
      <c r="B37" s="165"/>
      <c r="C37" s="166" t="s">
        <v>1018</v>
      </c>
      <c r="D37" s="157"/>
    </row>
    <row r="38" spans="1:4" ht="31.5" customHeight="1">
      <c r="A38" s="165"/>
      <c r="B38" s="165"/>
      <c r="C38" s="160" t="s">
        <v>1019</v>
      </c>
      <c r="D38" s="155">
        <v>0</v>
      </c>
    </row>
    <row r="39" spans="1:4" ht="31.5" customHeight="1">
      <c r="A39" s="165"/>
      <c r="B39" s="165"/>
      <c r="C39" s="166" t="s">
        <v>1020</v>
      </c>
      <c r="D39" s="155">
        <f>SUM(D40:D49)</f>
        <v>136</v>
      </c>
    </row>
    <row r="40" spans="1:4" ht="31.5" customHeight="1">
      <c r="A40" s="165"/>
      <c r="B40" s="165"/>
      <c r="C40" s="167" t="s">
        <v>1021</v>
      </c>
      <c r="D40" s="157">
        <v>31</v>
      </c>
    </row>
    <row r="41" spans="1:4" ht="31.5" customHeight="1">
      <c r="A41" s="165"/>
      <c r="B41" s="165"/>
      <c r="C41" s="160" t="s">
        <v>1022</v>
      </c>
      <c r="D41" s="157">
        <v>18</v>
      </c>
    </row>
    <row r="42" spans="1:4" ht="31.5" customHeight="1">
      <c r="A42" s="165"/>
      <c r="B42" s="165"/>
      <c r="C42" s="160" t="s">
        <v>1023</v>
      </c>
      <c r="D42" s="157">
        <v>15</v>
      </c>
    </row>
    <row r="43" spans="1:4" ht="31.5" customHeight="1">
      <c r="A43" s="165"/>
      <c r="B43" s="165"/>
      <c r="C43" s="160" t="s">
        <v>1024</v>
      </c>
      <c r="D43" s="157"/>
    </row>
    <row r="44" spans="1:4" ht="31.5" customHeight="1">
      <c r="A44" s="165"/>
      <c r="B44" s="165"/>
      <c r="C44" s="160" t="s">
        <v>1025</v>
      </c>
      <c r="D44" s="157">
        <v>39</v>
      </c>
    </row>
    <row r="45" spans="1:4" ht="31.5" customHeight="1">
      <c r="A45" s="165"/>
      <c r="B45" s="165"/>
      <c r="C45" s="160" t="s">
        <v>1026</v>
      </c>
      <c r="D45" s="157">
        <v>12</v>
      </c>
    </row>
    <row r="46" spans="1:4" ht="31.5" customHeight="1">
      <c r="A46" s="165"/>
      <c r="B46" s="165"/>
      <c r="C46" s="160" t="s">
        <v>1027</v>
      </c>
      <c r="D46" s="157"/>
    </row>
    <row r="47" spans="1:4" ht="31.5" customHeight="1">
      <c r="A47" s="165"/>
      <c r="B47" s="165"/>
      <c r="C47" s="160" t="s">
        <v>1028</v>
      </c>
      <c r="D47" s="157"/>
    </row>
    <row r="48" spans="1:4" ht="31.5" customHeight="1">
      <c r="A48" s="165"/>
      <c r="B48" s="165"/>
      <c r="C48" s="160" t="s">
        <v>1029</v>
      </c>
      <c r="D48" s="157">
        <v>19</v>
      </c>
    </row>
    <row r="49" spans="1:4" ht="31.5" customHeight="1">
      <c r="A49" s="165"/>
      <c r="B49" s="165"/>
      <c r="C49" s="160" t="s">
        <v>1030</v>
      </c>
      <c r="D49" s="157">
        <v>2</v>
      </c>
    </row>
    <row r="50" spans="1:4" ht="31.5" customHeight="1">
      <c r="A50" s="165"/>
      <c r="B50" s="165"/>
      <c r="C50" s="156" t="s">
        <v>1031</v>
      </c>
      <c r="D50" s="155">
        <f>SUM(D51:D56)</f>
        <v>292</v>
      </c>
    </row>
    <row r="51" spans="1:4" ht="31.5" customHeight="1">
      <c r="A51" s="165"/>
      <c r="B51" s="165"/>
      <c r="C51" s="156" t="s">
        <v>1032</v>
      </c>
      <c r="D51" s="157">
        <v>292</v>
      </c>
    </row>
    <row r="52" spans="1:4" ht="31.5" customHeight="1">
      <c r="A52" s="165"/>
      <c r="B52" s="165"/>
      <c r="C52" s="156" t="s">
        <v>1033</v>
      </c>
      <c r="D52" s="157"/>
    </row>
    <row r="53" spans="1:4" ht="31.5" customHeight="1">
      <c r="A53" s="165"/>
      <c r="B53" s="165"/>
      <c r="C53" s="156" t="s">
        <v>1034</v>
      </c>
      <c r="D53" s="157"/>
    </row>
    <row r="54" spans="1:4" ht="31.5" customHeight="1">
      <c r="A54" s="165"/>
      <c r="B54" s="165"/>
      <c r="C54" s="168" t="s">
        <v>1035</v>
      </c>
      <c r="D54" s="157"/>
    </row>
    <row r="55" spans="1:4" ht="31.5" customHeight="1">
      <c r="A55" s="165"/>
      <c r="B55" s="165"/>
      <c r="C55" s="156" t="s">
        <v>1036</v>
      </c>
      <c r="D55" s="157"/>
    </row>
    <row r="56" spans="1:4" ht="31.5" customHeight="1">
      <c r="A56" s="165"/>
      <c r="B56" s="165"/>
      <c r="C56" s="156" t="s">
        <v>1037</v>
      </c>
      <c r="D56" s="157"/>
    </row>
    <row r="57" spans="1:4" ht="31.5" customHeight="1">
      <c r="A57" s="165"/>
      <c r="B57" s="165"/>
      <c r="C57" s="156" t="s">
        <v>1038</v>
      </c>
      <c r="D57" s="155">
        <v>0</v>
      </c>
    </row>
    <row r="58" spans="1:4" ht="31.5" customHeight="1">
      <c r="A58" s="151" t="s">
        <v>201</v>
      </c>
      <c r="B58" s="154">
        <v>725</v>
      </c>
      <c r="C58" s="151" t="s">
        <v>1039</v>
      </c>
      <c r="D58" s="169">
        <f>SUM(D6,D14,D15,D16,D30,D31,D32,D36,D50,D57)</f>
        <v>725</v>
      </c>
    </row>
    <row r="59" spans="1:3" ht="12.75">
      <c r="A59" s="170"/>
      <c r="B59" s="170"/>
      <c r="C59" s="170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2019-05-27T09:15:38Z</cp:lastPrinted>
  <dcterms:created xsi:type="dcterms:W3CDTF">2014-12-20T01:36:59Z</dcterms:created>
  <dcterms:modified xsi:type="dcterms:W3CDTF">2023-08-16T03:12:17Z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7E2C087A54944FECBF4BB6B2C52CA3D1_13</vt:lpwstr>
  </property>
</Properties>
</file>